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091f332ff177e9/Documents/My Documents/Newhaven/BBO/Data/"/>
    </mc:Choice>
  </mc:AlternateContent>
  <xr:revisionPtr revIDLastSave="0" documentId="8_{9D11AB8A-7F8E-4F18-A2DE-29425E4A9DAA}" xr6:coauthVersionLast="47" xr6:coauthVersionMax="47" xr10:uidLastSave="{00000000-0000-0000-0000-000000000000}"/>
  <bookViews>
    <workbookView xWindow="-120" yWindow="-120" windowWidth="29040" windowHeight="15840" tabRatio="742" activeTab="4" xr2:uid="{00000000-000D-0000-FFFF-FFFF00000000}"/>
  </bookViews>
  <sheets>
    <sheet name="Front page" sheetId="1" r:id="rId1"/>
    <sheet name="Target Schedule" sheetId="18" r:id="rId2"/>
    <sheet name="Actuals Achieved" sheetId="20" r:id="rId3"/>
    <sheet name="Quarterly Performance" sheetId="21" r:id="rId4"/>
    <sheet name="Cumulative Performance" sheetId="22" r:id="rId5"/>
    <sheet name="Lists" sheetId="17" state="veryHidden" r:id="rId6"/>
  </sheets>
  <definedNames>
    <definedName name="Actual_Lock">'Target Schedule'!$G$5:$G$13,'Target Schedule'!$G$15:$G$20,'Target Schedule'!$G$26:$G$31,'Target Schedule'!$G$33:$G$38,'Target Schedule'!$G$40:$G$45,'Target Schedule'!$G$47:$G$52</definedName>
    <definedName name="ClaimPeriod">Lists!$F$1:$F$17</definedName>
    <definedName name="DataAsAt">'Front page'!$C$20</definedName>
    <definedName name="Front_Lock">'Front page'!$C$8,'Front page'!$C$10,'Front page'!$C$12,'Front page'!$C$14,'Front page'!$C$16</definedName>
    <definedName name="POSelected">'Front page'!$C$12</definedName>
    <definedName name="Proj_Start">'Front page'!$C$14</definedName>
    <definedName name="ProjOutline">Lists!$A$1:$A$138</definedName>
    <definedName name="RngOutcomes">'Target Schedule'!$G$26:$G$31,'Target Schedule'!$G$33:$G$38,'Target Schedule'!$G$40:$G$45,'Target Schedule'!$G$47:$G$52</definedName>
    <definedName name="Schedule_Lock">'Target Schedule'!$D$5:$G$13,'Target Schedule'!$D$15:$G$20,'Target Schedule'!$C$26:$G$52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0" l="1"/>
  <c r="E51" i="20"/>
  <c r="E50" i="20"/>
  <c r="E49" i="20"/>
  <c r="E48" i="20"/>
  <c r="E47" i="20"/>
  <c r="E45" i="20"/>
  <c r="E44" i="20"/>
  <c r="E43" i="20"/>
  <c r="E42" i="20"/>
  <c r="E41" i="20"/>
  <c r="E40" i="20"/>
  <c r="E38" i="20"/>
  <c r="E37" i="20"/>
  <c r="E36" i="20"/>
  <c r="E35" i="20"/>
  <c r="E34" i="20"/>
  <c r="E33" i="20"/>
  <c r="E31" i="20"/>
  <c r="E30" i="20"/>
  <c r="E29" i="20"/>
  <c r="E28" i="20"/>
  <c r="E27" i="20"/>
  <c r="E26" i="20"/>
  <c r="I38" i="18" l="1"/>
  <c r="I37" i="18"/>
  <c r="I36" i="18"/>
  <c r="I35" i="18"/>
  <c r="I34" i="18"/>
  <c r="I33" i="18"/>
  <c r="I52" i="18" l="1"/>
  <c r="I51" i="18"/>
  <c r="I50" i="18"/>
  <c r="I49" i="18"/>
  <c r="I48" i="18"/>
  <c r="I47" i="18"/>
  <c r="I45" i="18"/>
  <c r="I44" i="18"/>
  <c r="I43" i="18"/>
  <c r="I42" i="18"/>
  <c r="I41" i="18"/>
  <c r="I40" i="18"/>
  <c r="I31" i="18"/>
  <c r="I30" i="18"/>
  <c r="I29" i="18"/>
  <c r="I28" i="18"/>
  <c r="I27" i="18"/>
  <c r="I26" i="18"/>
  <c r="I20" i="18"/>
  <c r="C16" i="20" l="1"/>
  <c r="C17" i="20"/>
  <c r="C18" i="20" l="1"/>
  <c r="V20" i="18" l="1"/>
  <c r="J10" i="1" l="1"/>
  <c r="AF19" i="22" l="1" a="1"/>
  <c r="AF19" i="22" s="1"/>
  <c r="AE19" i="22" a="1"/>
  <c r="AE19" i="22" s="1"/>
  <c r="AC19" i="22" a="1"/>
  <c r="AC19" i="22" s="1"/>
  <c r="AB19" i="22" a="1"/>
  <c r="AB19" i="22" s="1"/>
  <c r="Z19" i="22" a="1"/>
  <c r="Z19" i="22" s="1"/>
  <c r="Y19" i="22" a="1"/>
  <c r="Y19" i="22" s="1"/>
  <c r="W19" i="22" a="1"/>
  <c r="W19" i="22" s="1"/>
  <c r="V19" i="22" a="1"/>
  <c r="V19" i="22" s="1"/>
  <c r="T19" i="22" a="1"/>
  <c r="T19" i="22" s="1"/>
  <c r="S19" i="22" a="1"/>
  <c r="S19" i="22" s="1"/>
  <c r="Q19" i="22" a="1"/>
  <c r="Q19" i="22" s="1"/>
  <c r="P19" i="22" a="1"/>
  <c r="P19" i="22" s="1"/>
  <c r="N19" i="22" a="1"/>
  <c r="N19" i="22" s="1"/>
  <c r="M19" i="22" a="1"/>
  <c r="M19" i="22" s="1"/>
  <c r="K19" i="22" a="1"/>
  <c r="K19" i="22" s="1"/>
  <c r="J19" i="22" a="1"/>
  <c r="J19" i="22" s="1"/>
  <c r="H19" i="22" a="1"/>
  <c r="H19" i="22" s="1"/>
  <c r="G19" i="22" a="1"/>
  <c r="G19" i="22" s="1"/>
  <c r="V52" i="18"/>
  <c r="V51" i="18"/>
  <c r="V50" i="18"/>
  <c r="V49" i="18"/>
  <c r="V48" i="18"/>
  <c r="V47" i="18"/>
  <c r="V45" i="18"/>
  <c r="V44" i="18"/>
  <c r="V43" i="18"/>
  <c r="V42" i="18"/>
  <c r="V41" i="18"/>
  <c r="V40" i="18"/>
  <c r="V38" i="18"/>
  <c r="V37" i="18"/>
  <c r="V36" i="18"/>
  <c r="V35" i="18"/>
  <c r="V34" i="18"/>
  <c r="V33" i="18"/>
  <c r="V31" i="18"/>
  <c r="V30" i="18"/>
  <c r="V29" i="18"/>
  <c r="V28" i="18"/>
  <c r="V27" i="18"/>
  <c r="V26" i="18"/>
  <c r="K52" i="18" l="1"/>
  <c r="K51" i="18"/>
  <c r="K50" i="18"/>
  <c r="K49" i="18"/>
  <c r="K48" i="18"/>
  <c r="K47" i="18"/>
  <c r="K45" i="18"/>
  <c r="K44" i="18"/>
  <c r="K43" i="18"/>
  <c r="K42" i="18"/>
  <c r="K41" i="18"/>
  <c r="K40" i="18"/>
  <c r="K38" i="18"/>
  <c r="K37" i="18"/>
  <c r="K36" i="18"/>
  <c r="K35" i="18"/>
  <c r="K34" i="18"/>
  <c r="K33" i="18"/>
  <c r="K31" i="18"/>
  <c r="K30" i="18"/>
  <c r="K29" i="18"/>
  <c r="K28" i="18"/>
  <c r="K27" i="18"/>
  <c r="K26" i="18"/>
  <c r="C20" i="20"/>
  <c r="B20" i="20" l="1"/>
  <c r="C50" i="21"/>
  <c r="C49" i="21"/>
  <c r="C48" i="21"/>
  <c r="C47" i="21"/>
  <c r="C46" i="21"/>
  <c r="C45" i="21"/>
  <c r="C43" i="21"/>
  <c r="C42" i="21"/>
  <c r="C41" i="21"/>
  <c r="C40" i="21"/>
  <c r="C39" i="21"/>
  <c r="C38" i="21"/>
  <c r="C36" i="21"/>
  <c r="C35" i="21"/>
  <c r="C34" i="21"/>
  <c r="C33" i="21"/>
  <c r="C32" i="21"/>
  <c r="C31" i="21"/>
  <c r="C27" i="20"/>
  <c r="C35" i="20"/>
  <c r="C31" i="20" l="1"/>
  <c r="C30" i="20"/>
  <c r="C29" i="20"/>
  <c r="C28" i="20"/>
  <c r="C29" i="21"/>
  <c r="C28" i="21"/>
  <c r="C27" i="21"/>
  <c r="C26" i="21"/>
  <c r="C25" i="21"/>
  <c r="C24" i="21"/>
  <c r="C26" i="20" s="1"/>
  <c r="C18" i="22" l="1"/>
  <c r="C17" i="22"/>
  <c r="C16" i="22"/>
  <c r="C15" i="22"/>
  <c r="AH22" i="20"/>
  <c r="AG22" i="20"/>
  <c r="AF22" i="20"/>
  <c r="AE22" i="20"/>
  <c r="AD22" i="20"/>
  <c r="AC22" i="20"/>
  <c r="AB22" i="20"/>
  <c r="AA22" i="20"/>
  <c r="Z22" i="20"/>
  <c r="Y22" i="20"/>
  <c r="Z18" i="22" l="1"/>
  <c r="C22" i="20"/>
  <c r="B22" i="20" s="1"/>
  <c r="C15" i="21" l="1"/>
  <c r="C19" i="21"/>
  <c r="C18" i="21"/>
  <c r="C17" i="21"/>
  <c r="C16" i="21"/>
  <c r="B18" i="20"/>
  <c r="C19" i="20"/>
  <c r="B17" i="20"/>
  <c r="C15" i="20"/>
  <c r="B19" i="20" l="1"/>
  <c r="D16" i="21"/>
  <c r="AE18" i="21"/>
  <c r="AB18" i="21"/>
  <c r="Y18" i="21"/>
  <c r="V18" i="21"/>
  <c r="S18" i="21"/>
  <c r="M18" i="21"/>
  <c r="J18" i="21"/>
  <c r="D18" i="21"/>
  <c r="G18" i="21"/>
  <c r="P18" i="21"/>
  <c r="D15" i="21"/>
  <c r="D17" i="21"/>
  <c r="B15" i="20"/>
  <c r="H19" i="21"/>
  <c r="P19" i="21"/>
  <c r="X19" i="21"/>
  <c r="AF19" i="21"/>
  <c r="I19" i="21"/>
  <c r="Q19" i="21"/>
  <c r="Y19" i="21"/>
  <c r="AG19" i="21"/>
  <c r="J19" i="21"/>
  <c r="R19" i="21"/>
  <c r="Z19" i="21"/>
  <c r="AA19" i="21" a="1"/>
  <c r="AA19" i="21" s="1"/>
  <c r="D19" i="21"/>
  <c r="T19" i="21"/>
  <c r="F19" i="21"/>
  <c r="V19" i="21"/>
  <c r="AD19" i="21"/>
  <c r="G19" i="21"/>
  <c r="AE19" i="21"/>
  <c r="K19" i="21"/>
  <c r="S19" i="21"/>
  <c r="L19" i="21"/>
  <c r="AB19" i="21"/>
  <c r="N19" i="21"/>
  <c r="O19" i="21"/>
  <c r="E19" i="21"/>
  <c r="M19" i="21"/>
  <c r="U19" i="21"/>
  <c r="AC19" i="21"/>
  <c r="W19" i="21"/>
  <c r="AC18" i="22" l="1"/>
  <c r="AF18" i="22" s="1"/>
  <c r="E16" i="21"/>
  <c r="T18" i="21"/>
  <c r="U18" i="21" s="1"/>
  <c r="E17" i="21"/>
  <c r="W18" i="21"/>
  <c r="X18" i="21" s="1"/>
  <c r="Z18" i="21"/>
  <c r="AA18" i="21" s="1"/>
  <c r="Q18" i="21"/>
  <c r="R18" i="21" s="1"/>
  <c r="E18" i="21"/>
  <c r="AC18" i="21"/>
  <c r="AD18" i="21" s="1"/>
  <c r="E19" i="22"/>
  <c r="H18" i="21"/>
  <c r="I18" i="21" s="1"/>
  <c r="AF18" i="21"/>
  <c r="AG18" i="21" s="1"/>
  <c r="K18" i="21"/>
  <c r="L18" i="21" s="1"/>
  <c r="N18" i="21"/>
  <c r="O18" i="21" s="1"/>
  <c r="E15" i="21"/>
  <c r="C18" i="18" l="1"/>
  <c r="C17" i="18"/>
  <c r="I18" i="18" l="1"/>
  <c r="I23" i="21" l="1"/>
  <c r="L23" i="21" s="1"/>
  <c r="O23" i="21" s="1"/>
  <c r="R23" i="21" s="1"/>
  <c r="U23" i="21" s="1"/>
  <c r="X23" i="21" s="1"/>
  <c r="AA23" i="21" s="1"/>
  <c r="AD23" i="21" s="1"/>
  <c r="AG23" i="21" s="1"/>
  <c r="H23" i="21"/>
  <c r="K23" i="21" s="1"/>
  <c r="N23" i="21" s="1"/>
  <c r="Q23" i="21" s="1"/>
  <c r="T23" i="21" s="1"/>
  <c r="W23" i="21" s="1"/>
  <c r="Z23" i="21" s="1"/>
  <c r="AC23" i="21" s="1"/>
  <c r="AF23" i="21" s="1"/>
  <c r="G23" i="21"/>
  <c r="J23" i="21" s="1"/>
  <c r="M23" i="21" s="1"/>
  <c r="P23" i="21" s="1"/>
  <c r="S23" i="21" s="1"/>
  <c r="V23" i="21" s="1"/>
  <c r="Y23" i="21" s="1"/>
  <c r="AB23" i="21" s="1"/>
  <c r="AE23" i="21" s="1"/>
  <c r="G22" i="21"/>
  <c r="J22" i="21" s="1"/>
  <c r="M22" i="21" s="1"/>
  <c r="P22" i="21" s="1"/>
  <c r="S22" i="21" s="1"/>
  <c r="V22" i="21" s="1"/>
  <c r="Y22" i="21" s="1"/>
  <c r="AB22" i="21" s="1"/>
  <c r="AE22" i="21" s="1"/>
  <c r="I4" i="21"/>
  <c r="L4" i="21" s="1"/>
  <c r="O4" i="21" s="1"/>
  <c r="R4" i="21" s="1"/>
  <c r="U4" i="21" s="1"/>
  <c r="X4" i="21" s="1"/>
  <c r="AA4" i="21" s="1"/>
  <c r="AD4" i="21" s="1"/>
  <c r="AG4" i="21" s="1"/>
  <c r="H4" i="21"/>
  <c r="K4" i="21" s="1"/>
  <c r="N4" i="21" s="1"/>
  <c r="Q4" i="21" s="1"/>
  <c r="T4" i="21" s="1"/>
  <c r="W4" i="21" s="1"/>
  <c r="Z4" i="21" s="1"/>
  <c r="AC4" i="21" s="1"/>
  <c r="AF4" i="21" s="1"/>
  <c r="G4" i="21"/>
  <c r="J4" i="21" s="1"/>
  <c r="M4" i="21" s="1"/>
  <c r="P4" i="21" s="1"/>
  <c r="S4" i="21" s="1"/>
  <c r="V4" i="21" s="1"/>
  <c r="Y4" i="21" s="1"/>
  <c r="AB4" i="21" s="1"/>
  <c r="AE4" i="21" s="1"/>
  <c r="AH4" i="21" l="1"/>
  <c r="AK4" i="21" s="1"/>
  <c r="AI4" i="21"/>
  <c r="AL4" i="21" s="1"/>
  <c r="AJ4" i="21"/>
  <c r="AM4" i="21" s="1"/>
  <c r="AH22" i="21"/>
  <c r="AK22" i="21" s="1"/>
  <c r="AH23" i="21"/>
  <c r="AK23" i="21" s="1"/>
  <c r="AI23" i="21"/>
  <c r="AL23" i="21" s="1"/>
  <c r="AJ23" i="21"/>
  <c r="AM23" i="21" s="1"/>
  <c r="I23" i="22" l="1"/>
  <c r="L23" i="22" s="1"/>
  <c r="O23" i="22" s="1"/>
  <c r="R23" i="22" s="1"/>
  <c r="U23" i="22" s="1"/>
  <c r="X23" i="22" s="1"/>
  <c r="AA23" i="22" s="1"/>
  <c r="AD23" i="22" s="1"/>
  <c r="H23" i="22"/>
  <c r="K23" i="22" s="1"/>
  <c r="N23" i="22" s="1"/>
  <c r="Q23" i="22" s="1"/>
  <c r="T23" i="22" s="1"/>
  <c r="W23" i="22" s="1"/>
  <c r="Z23" i="22" s="1"/>
  <c r="AC23" i="22" s="1"/>
  <c r="G23" i="22"/>
  <c r="J23" i="22" s="1"/>
  <c r="M23" i="22" s="1"/>
  <c r="P23" i="22" s="1"/>
  <c r="S23" i="22" s="1"/>
  <c r="V23" i="22" s="1"/>
  <c r="Y23" i="22" s="1"/>
  <c r="AB23" i="22" s="1"/>
  <c r="AE23" i="22" s="1"/>
  <c r="G22" i="22"/>
  <c r="J22" i="22" s="1"/>
  <c r="M22" i="22" s="1"/>
  <c r="P22" i="22" s="1"/>
  <c r="S22" i="22" s="1"/>
  <c r="V22" i="22" s="1"/>
  <c r="Y22" i="22" s="1"/>
  <c r="AB22" i="22" s="1"/>
  <c r="AE22" i="22" s="1"/>
  <c r="I4" i="22"/>
  <c r="L4" i="22" s="1"/>
  <c r="O4" i="22" s="1"/>
  <c r="R4" i="22" s="1"/>
  <c r="U4" i="22" s="1"/>
  <c r="X4" i="22" s="1"/>
  <c r="AA4" i="22" s="1"/>
  <c r="AD4" i="22" s="1"/>
  <c r="H4" i="22"/>
  <c r="K4" i="22" s="1"/>
  <c r="N4" i="22" s="1"/>
  <c r="Q4" i="22" s="1"/>
  <c r="T4" i="22" s="1"/>
  <c r="W4" i="22" s="1"/>
  <c r="Z4" i="22" s="1"/>
  <c r="AC4" i="22" s="1"/>
  <c r="G4" i="22"/>
  <c r="J4" i="22" s="1"/>
  <c r="M4" i="22" s="1"/>
  <c r="P4" i="22" s="1"/>
  <c r="S4" i="22" s="1"/>
  <c r="V4" i="22" s="1"/>
  <c r="Y4" i="22" s="1"/>
  <c r="AB4" i="22" s="1"/>
  <c r="AE4" i="22" s="1"/>
  <c r="AF4" i="22" l="1"/>
  <c r="AF23" i="22"/>
  <c r="AG23" i="22"/>
  <c r="AG4" i="22"/>
  <c r="AE51" i="22"/>
  <c r="AB51" i="22"/>
  <c r="Y51" i="22"/>
  <c r="V51" i="22"/>
  <c r="S51" i="22"/>
  <c r="P51" i="22"/>
  <c r="M51" i="22"/>
  <c r="J51" i="22"/>
  <c r="G51" i="22"/>
  <c r="D51" i="22"/>
  <c r="AE44" i="22"/>
  <c r="AB44" i="22"/>
  <c r="Y44" i="22"/>
  <c r="V44" i="22"/>
  <c r="S44" i="22"/>
  <c r="P44" i="22"/>
  <c r="M44" i="22"/>
  <c r="J44" i="22"/>
  <c r="G44" i="22"/>
  <c r="D44" i="22"/>
  <c r="AE37" i="22"/>
  <c r="AB37" i="22"/>
  <c r="Y37" i="22"/>
  <c r="V37" i="22"/>
  <c r="S37" i="22"/>
  <c r="P37" i="22"/>
  <c r="M37" i="22"/>
  <c r="J37" i="22"/>
  <c r="G37" i="22"/>
  <c r="D37" i="22"/>
  <c r="AE30" i="22"/>
  <c r="AB30" i="22"/>
  <c r="Y30" i="22"/>
  <c r="V30" i="22"/>
  <c r="S30" i="22"/>
  <c r="P30" i="22"/>
  <c r="M30" i="22"/>
  <c r="J30" i="22"/>
  <c r="G30" i="22"/>
  <c r="D30" i="22"/>
  <c r="AE21" i="22"/>
  <c r="AB21" i="22"/>
  <c r="Y21" i="22"/>
  <c r="V21" i="22"/>
  <c r="S21" i="22"/>
  <c r="P21" i="22"/>
  <c r="M21" i="22"/>
  <c r="J21" i="22"/>
  <c r="G21" i="22"/>
  <c r="D21" i="22"/>
  <c r="C52" i="20" l="1"/>
  <c r="C51" i="20"/>
  <c r="C50" i="20"/>
  <c r="C49" i="20"/>
  <c r="C48" i="20"/>
  <c r="C47" i="20"/>
  <c r="C45" i="20"/>
  <c r="C44" i="20"/>
  <c r="C43" i="20"/>
  <c r="C42" i="20"/>
  <c r="C41" i="20"/>
  <c r="C40" i="20"/>
  <c r="C38" i="20"/>
  <c r="C37" i="20"/>
  <c r="C36" i="20"/>
  <c r="C34" i="20"/>
  <c r="C33" i="20"/>
  <c r="F32" i="21" l="1"/>
  <c r="AG41" i="21"/>
  <c r="I41" i="21"/>
  <c r="L41" i="21"/>
  <c r="O41" i="21"/>
  <c r="R41" i="21"/>
  <c r="X41" i="21"/>
  <c r="F41" i="21"/>
  <c r="U41" i="21"/>
  <c r="AA41" i="21"/>
  <c r="AD41" i="21"/>
  <c r="T41" i="21"/>
  <c r="W41" i="21"/>
  <c r="Z41" i="21"/>
  <c r="AC41" i="21"/>
  <c r="AF41" i="21"/>
  <c r="AG50" i="21"/>
  <c r="I50" i="21"/>
  <c r="X50" i="21"/>
  <c r="L50" i="21"/>
  <c r="O50" i="21"/>
  <c r="R50" i="21"/>
  <c r="U50" i="21"/>
  <c r="AA50" i="21"/>
  <c r="AD50" i="21"/>
  <c r="F50" i="21"/>
  <c r="T50" i="21"/>
  <c r="Z50" i="21"/>
  <c r="AC50" i="21"/>
  <c r="AF50" i="21"/>
  <c r="W50" i="21"/>
  <c r="F40" i="21"/>
  <c r="F33" i="21"/>
  <c r="L42" i="21"/>
  <c r="O42" i="21"/>
  <c r="R42" i="21"/>
  <c r="AA42" i="21"/>
  <c r="I42" i="21"/>
  <c r="U42" i="21"/>
  <c r="X42" i="21"/>
  <c r="AD42" i="21"/>
  <c r="F42" i="21"/>
  <c r="AG42" i="21"/>
  <c r="T42" i="21"/>
  <c r="W42" i="21"/>
  <c r="Z42" i="21"/>
  <c r="AC42" i="21"/>
  <c r="AF42" i="21"/>
  <c r="AD49" i="21"/>
  <c r="F49" i="21"/>
  <c r="AG49" i="21"/>
  <c r="I49" i="21"/>
  <c r="L49" i="21"/>
  <c r="O49" i="21"/>
  <c r="R49" i="21"/>
  <c r="U49" i="21"/>
  <c r="X49" i="21"/>
  <c r="AA49" i="21"/>
  <c r="W49" i="21"/>
  <c r="Z49" i="21"/>
  <c r="AC49" i="21"/>
  <c r="AF49" i="21"/>
  <c r="T49" i="21"/>
  <c r="F25" i="21"/>
  <c r="O34" i="21"/>
  <c r="L34" i="21"/>
  <c r="R34" i="21"/>
  <c r="U34" i="21"/>
  <c r="F34" i="21"/>
  <c r="X34" i="21"/>
  <c r="AA34" i="21"/>
  <c r="AD34" i="21"/>
  <c r="AG34" i="21"/>
  <c r="I34" i="21"/>
  <c r="W34" i="21"/>
  <c r="Z34" i="21"/>
  <c r="AC34" i="21"/>
  <c r="AF34" i="21"/>
  <c r="T34" i="21"/>
  <c r="O43" i="21"/>
  <c r="AD43" i="21"/>
  <c r="F43" i="21"/>
  <c r="R43" i="21"/>
  <c r="U43" i="21"/>
  <c r="X43" i="21"/>
  <c r="AA43" i="21"/>
  <c r="AG43" i="21"/>
  <c r="I43" i="21"/>
  <c r="L43" i="21"/>
  <c r="W43" i="21"/>
  <c r="Z43" i="21"/>
  <c r="AC43" i="21"/>
  <c r="AF43" i="21"/>
  <c r="T43" i="21"/>
  <c r="F31" i="21"/>
  <c r="F26" i="21"/>
  <c r="F27" i="21"/>
  <c r="R35" i="21"/>
  <c r="U35" i="21"/>
  <c r="X35" i="21"/>
  <c r="AA35" i="21"/>
  <c r="AG35" i="21"/>
  <c r="I35" i="21"/>
  <c r="AD35" i="21"/>
  <c r="F35" i="21"/>
  <c r="L35" i="21"/>
  <c r="O35" i="21"/>
  <c r="Z35" i="21"/>
  <c r="AC35" i="21"/>
  <c r="AF35" i="21"/>
  <c r="T35" i="21"/>
  <c r="W35" i="21"/>
  <c r="F45" i="21"/>
  <c r="U36" i="21"/>
  <c r="L36" i="21"/>
  <c r="X36" i="21"/>
  <c r="AA36" i="21"/>
  <c r="AD36" i="21"/>
  <c r="F36" i="21"/>
  <c r="R36" i="21"/>
  <c r="AG36" i="21"/>
  <c r="I36" i="21"/>
  <c r="O36" i="21"/>
  <c r="AC36" i="21"/>
  <c r="AF36" i="21"/>
  <c r="T36" i="21"/>
  <c r="W36" i="21"/>
  <c r="Z36" i="21"/>
  <c r="AA29" i="21"/>
  <c r="AD29" i="21"/>
  <c r="F29" i="21"/>
  <c r="AG29" i="21"/>
  <c r="I29" i="21"/>
  <c r="R29" i="21"/>
  <c r="L29" i="21"/>
  <c r="O29" i="21"/>
  <c r="U29" i="21"/>
  <c r="X29" i="21"/>
  <c r="T29" i="21"/>
  <c r="W29" i="21"/>
  <c r="Z29" i="21"/>
  <c r="AC29" i="21"/>
  <c r="AF29" i="21"/>
  <c r="F38" i="21"/>
  <c r="F47" i="21"/>
  <c r="X28" i="21"/>
  <c r="U28" i="21"/>
  <c r="AA28" i="21"/>
  <c r="AD28" i="21"/>
  <c r="F28" i="21"/>
  <c r="O28" i="21"/>
  <c r="AG28" i="21"/>
  <c r="I28" i="21"/>
  <c r="L28" i="21"/>
  <c r="R28" i="21"/>
  <c r="AF28" i="21"/>
  <c r="W28" i="21"/>
  <c r="T28" i="21"/>
  <c r="Z28" i="21"/>
  <c r="AC28" i="21"/>
  <c r="F46" i="21"/>
  <c r="F39" i="21"/>
  <c r="AA48" i="21"/>
  <c r="AD48" i="21"/>
  <c r="F48" i="21"/>
  <c r="AG48" i="21"/>
  <c r="I48" i="21"/>
  <c r="L48" i="21"/>
  <c r="R48" i="21"/>
  <c r="O48" i="21"/>
  <c r="U48" i="21"/>
  <c r="X48" i="21"/>
  <c r="T48" i="21"/>
  <c r="W48" i="21"/>
  <c r="Z48" i="21"/>
  <c r="AC48" i="21"/>
  <c r="AF48" i="21"/>
  <c r="D27" i="21"/>
  <c r="E27" i="21"/>
  <c r="E29" i="21"/>
  <c r="D29" i="21"/>
  <c r="D38" i="21"/>
  <c r="E38" i="21"/>
  <c r="E47" i="21"/>
  <c r="D47" i="21"/>
  <c r="D39" i="21"/>
  <c r="E39" i="21"/>
  <c r="E48" i="21"/>
  <c r="D48" i="21"/>
  <c r="E31" i="21"/>
  <c r="D31" i="21"/>
  <c r="E40" i="21"/>
  <c r="D40" i="21"/>
  <c r="E49" i="21"/>
  <c r="D49" i="21"/>
  <c r="E32" i="21"/>
  <c r="D32" i="21"/>
  <c r="D41" i="21"/>
  <c r="E41" i="21"/>
  <c r="E50" i="21"/>
  <c r="D50" i="21"/>
  <c r="D25" i="21"/>
  <c r="E25" i="21"/>
  <c r="D33" i="21"/>
  <c r="E33" i="21"/>
  <c r="E42" i="21"/>
  <c r="D42" i="21"/>
  <c r="E26" i="21"/>
  <c r="D26" i="21"/>
  <c r="D34" i="21"/>
  <c r="E34" i="21"/>
  <c r="D43" i="21"/>
  <c r="E43" i="21"/>
  <c r="E35" i="21"/>
  <c r="D35" i="21"/>
  <c r="E45" i="21"/>
  <c r="D45" i="21"/>
  <c r="E28" i="21"/>
  <c r="D28" i="21"/>
  <c r="D36" i="21"/>
  <c r="E36" i="21"/>
  <c r="D46" i="21"/>
  <c r="E46" i="21"/>
  <c r="F24" i="21"/>
  <c r="E24" i="21"/>
  <c r="D24" i="21"/>
  <c r="C19" i="18"/>
  <c r="I19" i="18" s="1"/>
  <c r="V19" i="18" l="1"/>
  <c r="C5" i="18"/>
  <c r="G3" i="18" l="1"/>
  <c r="H3" i="20" l="1"/>
  <c r="I3" i="20" l="1"/>
  <c r="J3" i="20" s="1"/>
  <c r="C15" i="18"/>
  <c r="F25" i="18" l="1"/>
  <c r="B3" i="18" l="1"/>
  <c r="B3" i="20" l="1"/>
  <c r="J12" i="1"/>
  <c r="J20" i="1"/>
  <c r="J18" i="1" l="1"/>
  <c r="J16" i="1"/>
  <c r="J14" i="1"/>
  <c r="J8" i="1"/>
  <c r="I25" i="18" l="1"/>
  <c r="G25" i="18" l="1"/>
  <c r="C50" i="22" l="1"/>
  <c r="C49" i="22"/>
  <c r="C48" i="22"/>
  <c r="C47" i="22"/>
  <c r="C46" i="22"/>
  <c r="C45" i="22"/>
  <c r="C43" i="22"/>
  <c r="C42" i="22"/>
  <c r="C41" i="22"/>
  <c r="C40" i="22"/>
  <c r="C39" i="22"/>
  <c r="C38" i="22"/>
  <c r="C36" i="22"/>
  <c r="F36" i="22" s="1" a="1"/>
  <c r="F36" i="22" s="1"/>
  <c r="C35" i="22"/>
  <c r="F35" i="22" s="1" a="1"/>
  <c r="F35" i="22" s="1"/>
  <c r="C34" i="22"/>
  <c r="F34" i="22" s="1" a="1"/>
  <c r="F34" i="22" s="1"/>
  <c r="C33" i="22"/>
  <c r="C32" i="22"/>
  <c r="C31" i="22"/>
  <c r="C29" i="22"/>
  <c r="I29" i="22" s="1" a="1"/>
  <c r="I29" i="22" s="1"/>
  <c r="C28" i="22"/>
  <c r="I28" i="22" s="1" a="1"/>
  <c r="I28" i="22" s="1"/>
  <c r="C27" i="22"/>
  <c r="C26" i="22"/>
  <c r="C25" i="22"/>
  <c r="C24" i="22"/>
  <c r="C13" i="22"/>
  <c r="C12" i="22"/>
  <c r="C11" i="22"/>
  <c r="C10" i="22"/>
  <c r="C9" i="22"/>
  <c r="C8" i="22"/>
  <c r="C7" i="22"/>
  <c r="C6" i="22"/>
  <c r="C5" i="22"/>
  <c r="G3" i="22"/>
  <c r="C13" i="21"/>
  <c r="C12" i="21"/>
  <c r="C11" i="21"/>
  <c r="C10" i="21"/>
  <c r="C9" i="21"/>
  <c r="C8" i="21"/>
  <c r="C7" i="21"/>
  <c r="C6" i="21"/>
  <c r="C5" i="21"/>
  <c r="G3" i="21"/>
  <c r="G16" i="21" l="1"/>
  <c r="G15" i="21"/>
  <c r="G17" i="21"/>
  <c r="H16" i="21"/>
  <c r="H17" i="21"/>
  <c r="H15" i="21"/>
  <c r="I40" i="21"/>
  <c r="I31" i="21"/>
  <c r="I26" i="21"/>
  <c r="I24" i="21"/>
  <c r="I32" i="21"/>
  <c r="I33" i="21"/>
  <c r="I25" i="21"/>
  <c r="I45" i="21"/>
  <c r="I39" i="21"/>
  <c r="I46" i="21"/>
  <c r="I27" i="21"/>
  <c r="I47" i="21"/>
  <c r="I38" i="21"/>
  <c r="K18" i="22"/>
  <c r="N18" i="22" s="1"/>
  <c r="Q18" i="22" s="1"/>
  <c r="T18" i="22" s="1"/>
  <c r="W18" i="22" s="1"/>
  <c r="F17" i="21"/>
  <c r="F16" i="21"/>
  <c r="F18" i="21"/>
  <c r="F15" i="21"/>
  <c r="AL49" i="22"/>
  <c r="AK49" i="22"/>
  <c r="AK50" i="22"/>
  <c r="AL50" i="22"/>
  <c r="AL45" i="22"/>
  <c r="AK45" i="22"/>
  <c r="AL46" i="22"/>
  <c r="AK46" i="22"/>
  <c r="I27" i="22" a="1"/>
  <c r="I27" i="22" s="1"/>
  <c r="AL24" i="22"/>
  <c r="AK24" i="22"/>
  <c r="AK47" i="22"/>
  <c r="AL47" i="22"/>
  <c r="AL48" i="22"/>
  <c r="AK48" i="22"/>
  <c r="AL31" i="22"/>
  <c r="AK31" i="22"/>
  <c r="AK33" i="22"/>
  <c r="AL33" i="22"/>
  <c r="AL34" i="22"/>
  <c r="AK34" i="22"/>
  <c r="AL35" i="22"/>
  <c r="AK35" i="22"/>
  <c r="AL36" i="22"/>
  <c r="AK36" i="22"/>
  <c r="AK32" i="22"/>
  <c r="AL32" i="22"/>
  <c r="AK38" i="22"/>
  <c r="AL38" i="22"/>
  <c r="AK42" i="22"/>
  <c r="AL42" i="22"/>
  <c r="AK43" i="22"/>
  <c r="AL43" i="22"/>
  <c r="AL40" i="22"/>
  <c r="AK40" i="22"/>
  <c r="AL39" i="22"/>
  <c r="AK39" i="22"/>
  <c r="AK28" i="22"/>
  <c r="AL28" i="22"/>
  <c r="AL29" i="22"/>
  <c r="AK29" i="22"/>
  <c r="AK27" i="22"/>
  <c r="AL27" i="22"/>
  <c r="AL26" i="22"/>
  <c r="AK26" i="22"/>
  <c r="AL25" i="22"/>
  <c r="AK25" i="22"/>
  <c r="AL41" i="22"/>
  <c r="AK41" i="22"/>
  <c r="AE13" i="22" a="1"/>
  <c r="AE13" i="22" s="1"/>
  <c r="AF13" i="21"/>
  <c r="AE13" i="21"/>
  <c r="I10" i="21"/>
  <c r="D5" i="21"/>
  <c r="I5" i="21"/>
  <c r="I6" i="21"/>
  <c r="U13" i="21"/>
  <c r="X13" i="21"/>
  <c r="AA13" i="21"/>
  <c r="L13" i="21"/>
  <c r="O13" i="21"/>
  <c r="AD13" i="21"/>
  <c r="R13" i="21"/>
  <c r="I11" i="21"/>
  <c r="I8" i="21"/>
  <c r="I12" i="21"/>
  <c r="I7" i="21"/>
  <c r="I9" i="21"/>
  <c r="T13" i="21"/>
  <c r="Z13" i="21"/>
  <c r="W13" i="21"/>
  <c r="AC13" i="21"/>
  <c r="H6" i="21"/>
  <c r="H7" i="21"/>
  <c r="H10" i="21"/>
  <c r="H8" i="21"/>
  <c r="H11" i="21"/>
  <c r="H41" i="21"/>
  <c r="H36" i="21"/>
  <c r="H29" i="21"/>
  <c r="H47" i="21"/>
  <c r="H39" i="21"/>
  <c r="H49" i="21"/>
  <c r="H42" i="21"/>
  <c r="H34" i="21"/>
  <c r="H26" i="21"/>
  <c r="H24" i="21"/>
  <c r="H31" i="21"/>
  <c r="H25" i="21"/>
  <c r="H45" i="21"/>
  <c r="H35" i="21"/>
  <c r="H40" i="21"/>
  <c r="H32" i="21"/>
  <c r="H50" i="21"/>
  <c r="H27" i="21"/>
  <c r="H28" i="21"/>
  <c r="H38" i="21"/>
  <c r="H48" i="21"/>
  <c r="H43" i="21"/>
  <c r="H46" i="21"/>
  <c r="H33" i="21"/>
  <c r="H12" i="21"/>
  <c r="H9" i="21"/>
  <c r="H5" i="21"/>
  <c r="K13" i="21"/>
  <c r="Q13" i="21"/>
  <c r="N13" i="21"/>
  <c r="J3" i="21"/>
  <c r="L11" i="21" s="1"/>
  <c r="G41" i="21"/>
  <c r="G25" i="21"/>
  <c r="G45" i="21"/>
  <c r="G27" i="21"/>
  <c r="G31" i="21"/>
  <c r="G49" i="21"/>
  <c r="G48" i="21"/>
  <c r="G50" i="21"/>
  <c r="G33" i="21"/>
  <c r="G34" i="21"/>
  <c r="G28" i="21"/>
  <c r="G36" i="21"/>
  <c r="G29" i="21"/>
  <c r="G40" i="21"/>
  <c r="G42" i="21"/>
  <c r="G43" i="21"/>
  <c r="G24" i="21"/>
  <c r="G38" i="21"/>
  <c r="G47" i="21"/>
  <c r="G46" i="21"/>
  <c r="G32" i="21"/>
  <c r="G35" i="21"/>
  <c r="G26" i="21"/>
  <c r="G39" i="21"/>
  <c r="AF13" i="22" a="1"/>
  <c r="AF13" i="22" s="1"/>
  <c r="Q13" i="22" a="1"/>
  <c r="Q13" i="22" s="1"/>
  <c r="N13" i="22" a="1"/>
  <c r="N13" i="22" s="1"/>
  <c r="K13" i="22" a="1"/>
  <c r="K13" i="22" s="1"/>
  <c r="W13" i="22" a="1"/>
  <c r="W13" i="22" s="1"/>
  <c r="AC13" i="22" a="1"/>
  <c r="AC13" i="22" s="1"/>
  <c r="T13" i="22" a="1"/>
  <c r="T13" i="22" s="1"/>
  <c r="Z13" i="22" a="1"/>
  <c r="Z13" i="22" s="1"/>
  <c r="J13" i="21"/>
  <c r="P13" i="21"/>
  <c r="G13" i="21"/>
  <c r="AG13" i="21"/>
  <c r="V13" i="21"/>
  <c r="D13" i="21"/>
  <c r="AB13" i="21"/>
  <c r="S13" i="21"/>
  <c r="Y13" i="21"/>
  <c r="M13" i="21"/>
  <c r="J6" i="21"/>
  <c r="D6" i="21"/>
  <c r="G6" i="21"/>
  <c r="D7" i="21"/>
  <c r="J7" i="21"/>
  <c r="G7" i="21"/>
  <c r="D8" i="21"/>
  <c r="J8" i="21"/>
  <c r="G8" i="21"/>
  <c r="D9" i="21"/>
  <c r="J9" i="21"/>
  <c r="G9" i="21"/>
  <c r="G5" i="21"/>
  <c r="G10" i="21"/>
  <c r="D10" i="21"/>
  <c r="J10" i="21"/>
  <c r="D11" i="21"/>
  <c r="J11" i="21"/>
  <c r="G11" i="21"/>
  <c r="D12" i="21"/>
  <c r="J12" i="21"/>
  <c r="G12" i="21"/>
  <c r="J3" i="22"/>
  <c r="H25" i="20"/>
  <c r="I25" i="20" s="1"/>
  <c r="J25" i="20" s="1"/>
  <c r="K25" i="20" s="1"/>
  <c r="L25" i="20" s="1"/>
  <c r="M25" i="20" s="1"/>
  <c r="N25" i="20" s="1"/>
  <c r="O25" i="20" s="1"/>
  <c r="P25" i="20" s="1"/>
  <c r="Q25" i="20" s="1"/>
  <c r="R25" i="20" s="1"/>
  <c r="S25" i="20" s="1"/>
  <c r="T25" i="20" s="1"/>
  <c r="U25" i="20" s="1"/>
  <c r="V25" i="20" s="1"/>
  <c r="W25" i="20" s="1"/>
  <c r="X25" i="20" s="1"/>
  <c r="Y25" i="20" s="1"/>
  <c r="Z25" i="20" s="1"/>
  <c r="AA25" i="20" s="1"/>
  <c r="AB25" i="20" s="1"/>
  <c r="AC25" i="20" s="1"/>
  <c r="AD25" i="20" s="1"/>
  <c r="AE25" i="20" s="1"/>
  <c r="AF25" i="20" s="1"/>
  <c r="AG25" i="20" s="1"/>
  <c r="AH25" i="20" s="1"/>
  <c r="C13" i="20"/>
  <c r="C12" i="20"/>
  <c r="C11" i="20"/>
  <c r="C10" i="20"/>
  <c r="C9" i="20"/>
  <c r="C8" i="20"/>
  <c r="C7" i="20"/>
  <c r="C6" i="20"/>
  <c r="C5" i="20"/>
  <c r="K3" i="20"/>
  <c r="K25" i="18"/>
  <c r="L25" i="18" s="1"/>
  <c r="M25" i="18" s="1"/>
  <c r="N25" i="18" s="1"/>
  <c r="O25" i="18" s="1"/>
  <c r="P25" i="18" s="1"/>
  <c r="Q25" i="18" s="1"/>
  <c r="R25" i="18" s="1"/>
  <c r="S25" i="18" s="1"/>
  <c r="T25" i="18" s="1"/>
  <c r="U25" i="18" s="1"/>
  <c r="L12" i="21" l="1"/>
  <c r="L6" i="21"/>
  <c r="L9" i="21"/>
  <c r="L5" i="21"/>
  <c r="L7" i="21"/>
  <c r="I15" i="21"/>
  <c r="I17" i="21"/>
  <c r="I16" i="21"/>
  <c r="L10" i="21"/>
  <c r="J5" i="21"/>
  <c r="J16" i="21"/>
  <c r="J15" i="21"/>
  <c r="J17" i="21"/>
  <c r="K17" i="21"/>
  <c r="K15" i="21"/>
  <c r="K16" i="21"/>
  <c r="L25" i="21"/>
  <c r="L24" i="21"/>
  <c r="L26" i="21"/>
  <c r="L46" i="21"/>
  <c r="L32" i="21"/>
  <c r="L40" i="21"/>
  <c r="L31" i="21"/>
  <c r="L45" i="21"/>
  <c r="L39" i="21"/>
  <c r="L33" i="21"/>
  <c r="L47" i="21"/>
  <c r="L27" i="21"/>
  <c r="L38" i="21"/>
  <c r="L8" i="21"/>
  <c r="AM29" i="22"/>
  <c r="AM38" i="22"/>
  <c r="AM47" i="22"/>
  <c r="AM46" i="22"/>
  <c r="AM36" i="22"/>
  <c r="AM31" i="22"/>
  <c r="AM41" i="22"/>
  <c r="AM40" i="22"/>
  <c r="AM35" i="22"/>
  <c r="AM48" i="22"/>
  <c r="AM26" i="22"/>
  <c r="AM25" i="22"/>
  <c r="AM50" i="22"/>
  <c r="AM28" i="22"/>
  <c r="AM42" i="22"/>
  <c r="AM49" i="22"/>
  <c r="AM39" i="22"/>
  <c r="AM34" i="22"/>
  <c r="AM27" i="22"/>
  <c r="AM32" i="22"/>
  <c r="AM33" i="22"/>
  <c r="AM43" i="22"/>
  <c r="AM45" i="22"/>
  <c r="AM24" i="22"/>
  <c r="AN24" i="22"/>
  <c r="K5" i="21"/>
  <c r="K6" i="21"/>
  <c r="K41" i="21"/>
  <c r="K36" i="21"/>
  <c r="K29" i="21"/>
  <c r="K47" i="21"/>
  <c r="K39" i="21"/>
  <c r="K31" i="21"/>
  <c r="K25" i="21"/>
  <c r="K45" i="21"/>
  <c r="K35" i="21"/>
  <c r="K49" i="21"/>
  <c r="K42" i="21"/>
  <c r="K34" i="21"/>
  <c r="K32" i="21"/>
  <c r="K50" i="21"/>
  <c r="K27" i="21"/>
  <c r="K28" i="21"/>
  <c r="K38" i="21"/>
  <c r="K48" i="21"/>
  <c r="K40" i="21"/>
  <c r="K46" i="21"/>
  <c r="K33" i="21"/>
  <c r="K43" i="21"/>
  <c r="K26" i="21"/>
  <c r="K24" i="21"/>
  <c r="K12" i="21"/>
  <c r="K7" i="21"/>
  <c r="K9" i="21"/>
  <c r="K8" i="21"/>
  <c r="K11" i="21"/>
  <c r="K10" i="21"/>
  <c r="M3" i="21"/>
  <c r="J47" i="21"/>
  <c r="J25" i="21"/>
  <c r="J24" i="21"/>
  <c r="J49" i="21"/>
  <c r="J33" i="21"/>
  <c r="J36" i="21"/>
  <c r="J34" i="21"/>
  <c r="J28" i="21"/>
  <c r="J27" i="21"/>
  <c r="J46" i="21"/>
  <c r="J29" i="21"/>
  <c r="J48" i="21"/>
  <c r="J31" i="21"/>
  <c r="J38" i="21"/>
  <c r="J32" i="21"/>
  <c r="J42" i="21"/>
  <c r="J26" i="21"/>
  <c r="J43" i="21"/>
  <c r="J45" i="21"/>
  <c r="J40" i="21"/>
  <c r="J39" i="21"/>
  <c r="J50" i="21"/>
  <c r="J35" i="21"/>
  <c r="J41" i="21"/>
  <c r="L3" i="20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M3" i="22"/>
  <c r="C16" i="18"/>
  <c r="C6" i="18"/>
  <c r="C7" i="18"/>
  <c r="C8" i="18"/>
  <c r="C9" i="18"/>
  <c r="C10" i="18"/>
  <c r="C11" i="18"/>
  <c r="C12" i="18"/>
  <c r="C13" i="18"/>
  <c r="I13" i="18" s="1"/>
  <c r="L16" i="21" l="1"/>
  <c r="L15" i="21"/>
  <c r="L17" i="21"/>
  <c r="Z3" i="20"/>
  <c r="AA3" i="20" s="1"/>
  <c r="AB3" i="20" s="1"/>
  <c r="AC3" i="20" s="1"/>
  <c r="AD3" i="20" s="1"/>
  <c r="M15" i="21"/>
  <c r="M17" i="21"/>
  <c r="M16" i="21"/>
  <c r="N15" i="21"/>
  <c r="N16" i="21"/>
  <c r="N17" i="21"/>
  <c r="O25" i="21"/>
  <c r="O38" i="21"/>
  <c r="O40" i="21"/>
  <c r="O32" i="21"/>
  <c r="O31" i="21"/>
  <c r="O26" i="21"/>
  <c r="O46" i="21"/>
  <c r="O39" i="21"/>
  <c r="O33" i="21"/>
  <c r="O27" i="21"/>
  <c r="O45" i="21"/>
  <c r="O47" i="21"/>
  <c r="O24" i="21"/>
  <c r="O10" i="21"/>
  <c r="O11" i="21"/>
  <c r="O8" i="21"/>
  <c r="O12" i="21"/>
  <c r="O5" i="21"/>
  <c r="O7" i="21"/>
  <c r="O9" i="21"/>
  <c r="O6" i="21"/>
  <c r="D19" i="22"/>
  <c r="N42" i="21"/>
  <c r="N34" i="21"/>
  <c r="N45" i="21"/>
  <c r="N27" i="21"/>
  <c r="N49" i="21"/>
  <c r="N31" i="21"/>
  <c r="N25" i="21"/>
  <c r="N35" i="21"/>
  <c r="N41" i="21"/>
  <c r="N29" i="21"/>
  <c r="N47" i="21"/>
  <c r="N39" i="21"/>
  <c r="N36" i="21"/>
  <c r="N32" i="21"/>
  <c r="N33" i="21"/>
  <c r="N43" i="21"/>
  <c r="N24" i="21"/>
  <c r="N26" i="21"/>
  <c r="N50" i="21"/>
  <c r="N40" i="21"/>
  <c r="N28" i="21"/>
  <c r="N38" i="21"/>
  <c r="N48" i="21"/>
  <c r="N46" i="21"/>
  <c r="N6" i="21"/>
  <c r="N11" i="21"/>
  <c r="N12" i="21"/>
  <c r="N5" i="21"/>
  <c r="N7" i="21"/>
  <c r="N10" i="21"/>
  <c r="N8" i="21"/>
  <c r="N9" i="21"/>
  <c r="P3" i="21"/>
  <c r="M35" i="21"/>
  <c r="M29" i="21"/>
  <c r="M27" i="21"/>
  <c r="M40" i="21"/>
  <c r="M34" i="21"/>
  <c r="M43" i="21"/>
  <c r="M46" i="21"/>
  <c r="M47" i="21"/>
  <c r="M48" i="21"/>
  <c r="M32" i="21"/>
  <c r="M41" i="21"/>
  <c r="M42" i="21"/>
  <c r="M38" i="21"/>
  <c r="M49" i="21"/>
  <c r="M26" i="21"/>
  <c r="M39" i="21"/>
  <c r="M31" i="21"/>
  <c r="M25" i="21"/>
  <c r="M33" i="21"/>
  <c r="M28" i="21"/>
  <c r="M36" i="21"/>
  <c r="M50" i="21"/>
  <c r="M24" i="21"/>
  <c r="M45" i="21"/>
  <c r="M6" i="21"/>
  <c r="M7" i="21"/>
  <c r="M10" i="21"/>
  <c r="M12" i="21"/>
  <c r="M5" i="21"/>
  <c r="M9" i="21"/>
  <c r="M11" i="21"/>
  <c r="M8" i="21"/>
  <c r="N28" i="22" a="1"/>
  <c r="N28" i="22" s="1"/>
  <c r="K34" i="22" a="1"/>
  <c r="K34" i="22" s="1"/>
  <c r="E34" i="22" a="1"/>
  <c r="E34" i="22" s="1"/>
  <c r="K49" i="22" a="1"/>
  <c r="K49" i="22" s="1"/>
  <c r="H50" i="22" a="1"/>
  <c r="H50" i="22" s="1"/>
  <c r="H29" i="22" a="1"/>
  <c r="H29" i="22" s="1"/>
  <c r="H28" i="22" a="1"/>
  <c r="H28" i="22" s="1"/>
  <c r="E41" i="22" a="1"/>
  <c r="E41" i="22" s="1"/>
  <c r="K41" i="22" a="1"/>
  <c r="K41" i="22" s="1"/>
  <c r="H27" i="22" a="1"/>
  <c r="H27" i="22" s="1"/>
  <c r="E42" i="22" a="1"/>
  <c r="E42" i="22" s="1"/>
  <c r="H42" i="22" a="1"/>
  <c r="H42" i="22" s="1"/>
  <c r="K42" i="22" a="1"/>
  <c r="K42" i="22" s="1"/>
  <c r="H35" i="22" a="1"/>
  <c r="H35" i="22" s="1"/>
  <c r="E29" i="22" a="1"/>
  <c r="E29" i="22" s="1"/>
  <c r="E35" i="22" a="1"/>
  <c r="E35" i="22" s="1"/>
  <c r="E49" i="22" a="1"/>
  <c r="E49" i="22" s="1"/>
  <c r="E43" i="22" a="1"/>
  <c r="E43" i="22" s="1"/>
  <c r="K43" i="22" a="1"/>
  <c r="K43" i="22" s="1"/>
  <c r="K29" i="22" a="1"/>
  <c r="K29" i="22" s="1"/>
  <c r="E50" i="22" a="1"/>
  <c r="E50" i="22" s="1"/>
  <c r="K50" i="22" a="1"/>
  <c r="K50" i="22" s="1"/>
  <c r="K36" i="22" a="1"/>
  <c r="K36" i="22" s="1"/>
  <c r="K35" i="22" a="1"/>
  <c r="K35" i="22" s="1"/>
  <c r="N29" i="22" a="1"/>
  <c r="N29" i="22" s="1"/>
  <c r="H43" i="22" a="1"/>
  <c r="H43" i="22" s="1"/>
  <c r="H48" i="22" a="1"/>
  <c r="H48" i="22" s="1"/>
  <c r="K27" i="22" a="1"/>
  <c r="K27" i="22" s="1"/>
  <c r="E48" i="22" a="1"/>
  <c r="E48" i="22" s="1"/>
  <c r="N27" i="22" a="1"/>
  <c r="N27" i="22" s="1"/>
  <c r="H36" i="22" a="1"/>
  <c r="H36" i="22" s="1"/>
  <c r="K28" i="22" a="1"/>
  <c r="K28" i="22" s="1"/>
  <c r="H41" i="22" a="1"/>
  <c r="H41" i="22" s="1"/>
  <c r="E28" i="22" a="1"/>
  <c r="E28" i="22" s="1"/>
  <c r="H49" i="22" a="1"/>
  <c r="H49" i="22" s="1"/>
  <c r="E36" i="22" a="1"/>
  <c r="E36" i="22" s="1"/>
  <c r="H34" i="22" a="1"/>
  <c r="H34" i="22" s="1"/>
  <c r="N48" i="22" a="1"/>
  <c r="N48" i="22" s="1"/>
  <c r="N36" i="22" a="1"/>
  <c r="N36" i="22" s="1"/>
  <c r="N35" i="22" a="1"/>
  <c r="N35" i="22" s="1"/>
  <c r="N34" i="22" a="1"/>
  <c r="N34" i="22" s="1"/>
  <c r="N41" i="22" a="1"/>
  <c r="N41" i="22" s="1"/>
  <c r="N42" i="22" a="1"/>
  <c r="N42" i="22" s="1"/>
  <c r="N43" i="22" a="1"/>
  <c r="N43" i="22" s="1"/>
  <c r="N49" i="22" a="1"/>
  <c r="N49" i="22" s="1"/>
  <c r="N50" i="22" a="1"/>
  <c r="N50" i="22" s="1"/>
  <c r="P3" i="22"/>
  <c r="Q27" i="22" s="1" a="1"/>
  <c r="Q27" i="22" s="1"/>
  <c r="K3" i="18"/>
  <c r="AE3" i="20" l="1"/>
  <c r="O17" i="21"/>
  <c r="O16" i="21"/>
  <c r="E27" i="22" a="1"/>
  <c r="E27" i="22" s="1"/>
  <c r="P16" i="21"/>
  <c r="P15" i="21"/>
  <c r="P17" i="21"/>
  <c r="Q15" i="21"/>
  <c r="Q16" i="21"/>
  <c r="Q17" i="21"/>
  <c r="R38" i="21"/>
  <c r="R39" i="21"/>
  <c r="R24" i="21"/>
  <c r="R25" i="21"/>
  <c r="R45" i="21"/>
  <c r="R40" i="21"/>
  <c r="R27" i="21"/>
  <c r="R32" i="21"/>
  <c r="R31" i="21"/>
  <c r="R26" i="21"/>
  <c r="R46" i="21"/>
  <c r="R47" i="21"/>
  <c r="R33" i="21"/>
  <c r="R10" i="21"/>
  <c r="R11" i="21"/>
  <c r="R5" i="21"/>
  <c r="R7" i="21"/>
  <c r="R9" i="21"/>
  <c r="R12" i="21"/>
  <c r="R6" i="21"/>
  <c r="R8" i="21"/>
  <c r="O15" i="21"/>
  <c r="Q29" i="22" a="1"/>
  <c r="Q29" i="22" s="1"/>
  <c r="Q28" i="22" a="1"/>
  <c r="Q28" i="22" s="1"/>
  <c r="Q49" i="21"/>
  <c r="Q31" i="21"/>
  <c r="Q25" i="21"/>
  <c r="Q35" i="21"/>
  <c r="Q42" i="21"/>
  <c r="Q34" i="21"/>
  <c r="Q45" i="21"/>
  <c r="Q40" i="21"/>
  <c r="Q48" i="21"/>
  <c r="Q36" i="21"/>
  <c r="Q41" i="21"/>
  <c r="Q29" i="21"/>
  <c r="Q47" i="21"/>
  <c r="Q39" i="21"/>
  <c r="Q28" i="21"/>
  <c r="Q26" i="21"/>
  <c r="Q46" i="21"/>
  <c r="Q50" i="21"/>
  <c r="Q38" i="21"/>
  <c r="Q33" i="21"/>
  <c r="Q43" i="21"/>
  <c r="Q24" i="21"/>
  <c r="Q32" i="21"/>
  <c r="Q27" i="21"/>
  <c r="Q7" i="21"/>
  <c r="Q8" i="21"/>
  <c r="Q6" i="21"/>
  <c r="Q9" i="21"/>
  <c r="Q12" i="21"/>
  <c r="Q5" i="21"/>
  <c r="Q10" i="21"/>
  <c r="Q11" i="21"/>
  <c r="P33" i="21"/>
  <c r="P36" i="21"/>
  <c r="P46" i="21"/>
  <c r="P38" i="21"/>
  <c r="P39" i="21"/>
  <c r="P35" i="21"/>
  <c r="P47" i="21"/>
  <c r="P48" i="21"/>
  <c r="P40" i="21"/>
  <c r="P26" i="21"/>
  <c r="P32" i="21"/>
  <c r="P25" i="21"/>
  <c r="P31" i="21"/>
  <c r="P49" i="21"/>
  <c r="P41" i="21"/>
  <c r="P42" i="21"/>
  <c r="P45" i="21"/>
  <c r="P24" i="21"/>
  <c r="P27" i="21"/>
  <c r="P29" i="21"/>
  <c r="P43" i="21"/>
  <c r="P28" i="21"/>
  <c r="P50" i="21"/>
  <c r="P34" i="21"/>
  <c r="P5" i="21"/>
  <c r="S3" i="21"/>
  <c r="P6" i="21"/>
  <c r="P7" i="21"/>
  <c r="P9" i="21"/>
  <c r="P8" i="21"/>
  <c r="P10" i="21"/>
  <c r="P11" i="21"/>
  <c r="P12" i="21"/>
  <c r="K48" i="22" a="1"/>
  <c r="K48" i="22" s="1"/>
  <c r="Q35" i="22" a="1"/>
  <c r="Q35" i="22" s="1"/>
  <c r="Q36" i="22" a="1"/>
  <c r="Q36" i="22" s="1"/>
  <c r="Q48" i="22" a="1"/>
  <c r="Q48" i="22" s="1"/>
  <c r="Q41" i="22" a="1"/>
  <c r="Q41" i="22" s="1"/>
  <c r="Q42" i="22" a="1"/>
  <c r="Q42" i="22" s="1"/>
  <c r="Q43" i="22" a="1"/>
  <c r="Q43" i="22" s="1"/>
  <c r="Q34" i="22" a="1"/>
  <c r="Q34" i="22" s="1"/>
  <c r="Q50" i="22" a="1"/>
  <c r="Q50" i="22" s="1"/>
  <c r="Q49" i="22" a="1"/>
  <c r="Q49" i="22" s="1"/>
  <c r="L3" i="18"/>
  <c r="S3" i="22"/>
  <c r="AF3" i="20" l="1"/>
  <c r="R16" i="21"/>
  <c r="R17" i="21"/>
  <c r="R15" i="21"/>
  <c r="S15" i="21"/>
  <c r="S17" i="21"/>
  <c r="S16" i="21"/>
  <c r="T16" i="21"/>
  <c r="T17" i="21"/>
  <c r="T15" i="21"/>
  <c r="U33" i="21"/>
  <c r="T31" i="21"/>
  <c r="T27" i="21"/>
  <c r="T47" i="21"/>
  <c r="U24" i="21"/>
  <c r="U32" i="21"/>
  <c r="T32" i="21"/>
  <c r="T26" i="21"/>
  <c r="T38" i="21"/>
  <c r="T46" i="21"/>
  <c r="U31" i="21"/>
  <c r="U45" i="21"/>
  <c r="U38" i="21"/>
  <c r="T33" i="21"/>
  <c r="T24" i="21"/>
  <c r="U25" i="21"/>
  <c r="U27" i="21"/>
  <c r="U46" i="21"/>
  <c r="U26" i="21"/>
  <c r="U39" i="21"/>
  <c r="U40" i="21"/>
  <c r="T40" i="21"/>
  <c r="T25" i="21"/>
  <c r="T45" i="21"/>
  <c r="U47" i="21"/>
  <c r="T39" i="21"/>
  <c r="U12" i="21"/>
  <c r="T11" i="21"/>
  <c r="T12" i="21"/>
  <c r="U10" i="21"/>
  <c r="U5" i="21"/>
  <c r="U7" i="21"/>
  <c r="U9" i="21"/>
  <c r="T10" i="21"/>
  <c r="T7" i="21"/>
  <c r="T6" i="21"/>
  <c r="U6" i="21"/>
  <c r="U11" i="21"/>
  <c r="T5" i="21"/>
  <c r="U8" i="21"/>
  <c r="T8" i="21"/>
  <c r="T9" i="21"/>
  <c r="T28" i="22" a="1"/>
  <c r="T28" i="22" s="1"/>
  <c r="T29" i="22" a="1"/>
  <c r="T29" i="22" s="1"/>
  <c r="T27" i="22" a="1"/>
  <c r="T27" i="22" s="1"/>
  <c r="S29" i="21"/>
  <c r="S38" i="21"/>
  <c r="S31" i="21"/>
  <c r="S34" i="21"/>
  <c r="S32" i="21"/>
  <c r="S50" i="21"/>
  <c r="S43" i="21"/>
  <c r="S41" i="21"/>
  <c r="S47" i="21"/>
  <c r="S25" i="21"/>
  <c r="S24" i="21"/>
  <c r="S39" i="21"/>
  <c r="S42" i="21"/>
  <c r="S35" i="21"/>
  <c r="S27" i="21"/>
  <c r="S48" i="21"/>
  <c r="S40" i="21"/>
  <c r="S49" i="21"/>
  <c r="S45" i="21"/>
  <c r="S46" i="21"/>
  <c r="S26" i="21"/>
  <c r="S28" i="21"/>
  <c r="S36" i="21"/>
  <c r="S33" i="21"/>
  <c r="S7" i="21"/>
  <c r="S11" i="21"/>
  <c r="S8" i="21"/>
  <c r="S9" i="21"/>
  <c r="S5" i="21"/>
  <c r="S10" i="21"/>
  <c r="S6" i="21"/>
  <c r="S12" i="21"/>
  <c r="V3" i="21"/>
  <c r="M3" i="18"/>
  <c r="T35" i="22" a="1"/>
  <c r="T35" i="22" s="1"/>
  <c r="T48" i="22" a="1"/>
  <c r="T48" i="22" s="1"/>
  <c r="T36" i="22" a="1"/>
  <c r="T36" i="22" s="1"/>
  <c r="T43" i="22" a="1"/>
  <c r="T43" i="22" s="1"/>
  <c r="T49" i="22" a="1"/>
  <c r="T49" i="22" s="1"/>
  <c r="T50" i="22" a="1"/>
  <c r="T50" i="22" s="1"/>
  <c r="T34" i="22" a="1"/>
  <c r="T34" i="22" s="1"/>
  <c r="T41" i="22" a="1"/>
  <c r="T41" i="22" s="1"/>
  <c r="T42" i="22" a="1"/>
  <c r="T42" i="22" s="1"/>
  <c r="V3" i="22"/>
  <c r="AG3" i="20" l="1"/>
  <c r="U16" i="21"/>
  <c r="N3" i="18"/>
  <c r="O3" i="18" s="1"/>
  <c r="P3" i="18" s="1"/>
  <c r="Q3" i="18" s="1"/>
  <c r="R3" i="18" s="1"/>
  <c r="S3" i="18" s="1"/>
  <c r="T3" i="18" s="1"/>
  <c r="U3" i="18" s="1"/>
  <c r="S46" i="22" s="1" a="1"/>
  <c r="S46" i="22" s="1"/>
  <c r="U15" i="21"/>
  <c r="U17" i="21"/>
  <c r="U29" i="22" a="1"/>
  <c r="U29" i="22" s="1"/>
  <c r="V17" i="21"/>
  <c r="V15" i="21"/>
  <c r="V16" i="21"/>
  <c r="W15" i="21"/>
  <c r="W17" i="21"/>
  <c r="W16" i="21"/>
  <c r="W40" i="21"/>
  <c r="W45" i="21"/>
  <c r="W46" i="21"/>
  <c r="W39" i="21"/>
  <c r="X33" i="21"/>
  <c r="W27" i="21"/>
  <c r="X31" i="21"/>
  <c r="W31" i="21"/>
  <c r="X45" i="21"/>
  <c r="X39" i="21"/>
  <c r="W47" i="21"/>
  <c r="W32" i="21"/>
  <c r="W25" i="21"/>
  <c r="W26" i="21"/>
  <c r="W38" i="21"/>
  <c r="X24" i="21"/>
  <c r="X32" i="21"/>
  <c r="X47" i="21"/>
  <c r="X40" i="21"/>
  <c r="X25" i="21"/>
  <c r="X27" i="21"/>
  <c r="X46" i="21"/>
  <c r="W24" i="21"/>
  <c r="W33" i="21"/>
  <c r="X26" i="21"/>
  <c r="X38" i="21"/>
  <c r="X10" i="21"/>
  <c r="X5" i="21"/>
  <c r="W7" i="21"/>
  <c r="X7" i="21"/>
  <c r="X9" i="21"/>
  <c r="W11" i="21"/>
  <c r="W12" i="21"/>
  <c r="X8" i="21"/>
  <c r="X12" i="21"/>
  <c r="X6" i="21"/>
  <c r="W10" i="21"/>
  <c r="W6" i="21"/>
  <c r="X11" i="21"/>
  <c r="W5" i="21"/>
  <c r="W8" i="21"/>
  <c r="W9" i="21"/>
  <c r="S41" i="22" a="1"/>
  <c r="S41" i="22" s="1"/>
  <c r="J28" i="22" a="1"/>
  <c r="J28" i="22" s="1"/>
  <c r="R50" i="22" a="1"/>
  <c r="R50" i="22" s="1"/>
  <c r="R36" i="22" a="1"/>
  <c r="R36" i="22" s="1"/>
  <c r="P13" i="22" a="1"/>
  <c r="P13" i="22" s="1"/>
  <c r="Y13" i="22" a="1"/>
  <c r="Y13" i="22" s="1"/>
  <c r="S35" i="22" a="1"/>
  <c r="S35" i="22" s="1"/>
  <c r="J50" i="22" a="1"/>
  <c r="J50" i="22" s="1"/>
  <c r="R34" i="22" a="1"/>
  <c r="R34" i="22" s="1"/>
  <c r="O36" i="22" a="1"/>
  <c r="O36" i="22" s="1"/>
  <c r="O29" i="22" a="1"/>
  <c r="O29" i="22" s="1"/>
  <c r="L36" i="22" a="1"/>
  <c r="L36" i="22" s="1"/>
  <c r="L34" i="22" a="1"/>
  <c r="L34" i="22" s="1"/>
  <c r="I34" i="22" a="1"/>
  <c r="I34" i="22" s="1"/>
  <c r="AB13" i="22" a="1"/>
  <c r="AB13" i="22" s="1"/>
  <c r="M13" i="22" a="1"/>
  <c r="M13" i="22" s="1"/>
  <c r="X13" i="22" a="1"/>
  <c r="X13" i="22" s="1"/>
  <c r="AD13" i="22" a="1"/>
  <c r="AD13" i="22" s="1"/>
  <c r="R49" i="22" a="1"/>
  <c r="R49" i="22" s="1"/>
  <c r="L13" i="22" a="1"/>
  <c r="L13" i="22" s="1"/>
  <c r="R48" i="22" a="1"/>
  <c r="R48" i="22" s="1"/>
  <c r="R27" i="22" a="1"/>
  <c r="R27" i="22" s="1"/>
  <c r="M43" i="22" a="1"/>
  <c r="M43" i="22" s="1"/>
  <c r="U28" i="22" a="1"/>
  <c r="U28" i="22" s="1"/>
  <c r="U41" i="22" a="1"/>
  <c r="U41" i="22" s="1"/>
  <c r="R43" i="22" a="1"/>
  <c r="R43" i="22" s="1"/>
  <c r="O43" i="22" a="1"/>
  <c r="O43" i="22" s="1"/>
  <c r="L42" i="22" a="1"/>
  <c r="L42" i="22" s="1"/>
  <c r="L48" i="22" a="1"/>
  <c r="L48" i="22" s="1"/>
  <c r="U13" i="22" a="1"/>
  <c r="U13" i="22" s="1"/>
  <c r="I43" i="22" a="1"/>
  <c r="I43" i="22" s="1"/>
  <c r="J13" i="22" a="1"/>
  <c r="J13" i="22" s="1"/>
  <c r="R35" i="22" a="1"/>
  <c r="R35" i="22" s="1"/>
  <c r="S28" i="22" a="1"/>
  <c r="S28" i="22" s="1"/>
  <c r="P40" i="22" a="1"/>
  <c r="P40" i="22" s="1"/>
  <c r="U49" i="22" a="1"/>
  <c r="U49" i="22" s="1"/>
  <c r="U27" i="22" a="1"/>
  <c r="U27" i="22" s="1"/>
  <c r="U34" i="22" a="1"/>
  <c r="U34" i="22" s="1"/>
  <c r="O48" i="22" a="1"/>
  <c r="O48" i="22" s="1"/>
  <c r="O34" i="22" a="1"/>
  <c r="O34" i="22" s="1"/>
  <c r="L41" i="22" a="1"/>
  <c r="L41" i="22" s="1"/>
  <c r="L50" i="22" a="1"/>
  <c r="L50" i="22" s="1"/>
  <c r="F42" i="22" a="1"/>
  <c r="F42" i="22" s="1"/>
  <c r="I36" i="22" a="1"/>
  <c r="I36" i="22" s="1"/>
  <c r="R13" i="22" a="1"/>
  <c r="R13" i="22" s="1"/>
  <c r="F48" i="22" a="1"/>
  <c r="F48" i="22" s="1"/>
  <c r="V13" i="22" a="1"/>
  <c r="V13" i="22" s="1"/>
  <c r="I49" i="22" a="1"/>
  <c r="I49" i="22" s="1"/>
  <c r="I35" i="22" a="1"/>
  <c r="I35" i="22" s="1"/>
  <c r="R42" i="22" a="1"/>
  <c r="R42" i="22" s="1"/>
  <c r="AG13" i="22" a="1"/>
  <c r="AG13" i="22" s="1"/>
  <c r="M38" i="22" a="1"/>
  <c r="M38" i="22" s="1"/>
  <c r="G32" i="22" a="1"/>
  <c r="G32" i="22" s="1"/>
  <c r="U42" i="22" a="1"/>
  <c r="U42" i="22" s="1"/>
  <c r="O49" i="22" a="1"/>
  <c r="O49" i="22" s="1"/>
  <c r="O41" i="22" a="1"/>
  <c r="O41" i="22" s="1"/>
  <c r="L49" i="22" a="1"/>
  <c r="L49" i="22" s="1"/>
  <c r="I42" i="22" a="1"/>
  <c r="I42" i="22" s="1"/>
  <c r="I50" i="22" a="1"/>
  <c r="I50" i="22" s="1"/>
  <c r="I48" i="22" a="1"/>
  <c r="I48" i="22" s="1"/>
  <c r="AA13" i="22" a="1"/>
  <c r="AA13" i="22" s="1"/>
  <c r="U36" i="22" a="1"/>
  <c r="U36" i="22" s="1"/>
  <c r="U43" i="22" a="1"/>
  <c r="U43" i="22" s="1"/>
  <c r="O50" i="22" a="1"/>
  <c r="O50" i="22" s="1"/>
  <c r="O35" i="22" a="1"/>
  <c r="O35" i="22" s="1"/>
  <c r="O28" i="22" a="1"/>
  <c r="O28" i="22" s="1"/>
  <c r="L43" i="22" a="1"/>
  <c r="L43" i="22" s="1"/>
  <c r="L28" i="22" a="1"/>
  <c r="L28" i="22" s="1"/>
  <c r="F50" i="22" a="1"/>
  <c r="F50" i="22" s="1"/>
  <c r="R28" i="22" a="1"/>
  <c r="R28" i="22" s="1"/>
  <c r="R41" i="22" a="1"/>
  <c r="R41" i="22" s="1"/>
  <c r="M33" i="22" a="1"/>
  <c r="M33" i="22" s="1"/>
  <c r="P42" i="22" a="1"/>
  <c r="P42" i="22" s="1"/>
  <c r="D46" i="22" a="1"/>
  <c r="D46" i="22" s="1"/>
  <c r="P47" i="22" a="1"/>
  <c r="P47" i="22" s="1"/>
  <c r="P31" i="22" a="1"/>
  <c r="P31" i="22" s="1"/>
  <c r="U35" i="22" a="1"/>
  <c r="U35" i="22" s="1"/>
  <c r="U50" i="22" a="1"/>
  <c r="U50" i="22" s="1"/>
  <c r="O27" i="22" a="1"/>
  <c r="O27" i="22" s="1"/>
  <c r="L27" i="22" a="1"/>
  <c r="L27" i="22" s="1"/>
  <c r="F41" i="22" a="1"/>
  <c r="F41" i="22" s="1"/>
  <c r="F43" i="22" a="1"/>
  <c r="F43" i="22" s="1"/>
  <c r="F49" i="22" a="1"/>
  <c r="F49" i="22" s="1"/>
  <c r="S50" i="22" a="1"/>
  <c r="S50" i="22" s="1"/>
  <c r="G48" i="22" a="1"/>
  <c r="G48" i="22" s="1"/>
  <c r="G47" i="22" a="1"/>
  <c r="G47" i="22" s="1"/>
  <c r="U48" i="22" a="1"/>
  <c r="U48" i="22" s="1"/>
  <c r="O42" i="22" a="1"/>
  <c r="O42" i="22" s="1"/>
  <c r="L35" i="22" a="1"/>
  <c r="L35" i="22" s="1"/>
  <c r="L29" i="22" a="1"/>
  <c r="L29" i="22" s="1"/>
  <c r="S13" i="22" a="1"/>
  <c r="S13" i="22" s="1"/>
  <c r="I41" i="22" a="1"/>
  <c r="I41" i="22" s="1"/>
  <c r="O13" i="22" a="1"/>
  <c r="O13" i="22" s="1"/>
  <c r="R29" i="22" a="1"/>
  <c r="R29" i="22" s="1"/>
  <c r="X31" i="22" a="1"/>
  <c r="X31" i="22" s="1"/>
  <c r="X40" i="22" a="1"/>
  <c r="X40" i="22" s="1"/>
  <c r="X49" i="22" a="1"/>
  <c r="X49" i="22" s="1"/>
  <c r="X43" i="22" a="1"/>
  <c r="X43" i="22" s="1"/>
  <c r="X48" i="22" a="1"/>
  <c r="X48" i="22" s="1"/>
  <c r="X25" i="22" a="1"/>
  <c r="X25" i="22" s="1"/>
  <c r="X36" i="22" a="1"/>
  <c r="X36" i="22" s="1"/>
  <c r="X29" i="22" a="1"/>
  <c r="X29" i="22" s="1"/>
  <c r="X39" i="22" a="1"/>
  <c r="X39" i="22" s="1"/>
  <c r="X34" i="22" a="1"/>
  <c r="X34" i="22" s="1"/>
  <c r="X35" i="22" a="1"/>
  <c r="X35" i="22" s="1"/>
  <c r="X26" i="22" a="1"/>
  <c r="X26" i="22" s="1"/>
  <c r="X45" i="22" a="1"/>
  <c r="X45" i="22" s="1"/>
  <c r="X32" i="22" a="1"/>
  <c r="X32" i="22" s="1"/>
  <c r="X41" i="22" a="1"/>
  <c r="X41" i="22" s="1"/>
  <c r="X33" i="22" a="1"/>
  <c r="X33" i="22" s="1"/>
  <c r="X50" i="22" a="1"/>
  <c r="X50" i="22" s="1"/>
  <c r="X42" i="22" a="1"/>
  <c r="X42" i="22" s="1"/>
  <c r="X28" i="22" a="1"/>
  <c r="X28" i="22" s="1"/>
  <c r="X46" i="22" a="1"/>
  <c r="X46" i="22" s="1"/>
  <c r="X38" i="22" a="1"/>
  <c r="X38" i="22" s="1"/>
  <c r="X27" i="22" a="1"/>
  <c r="X27" i="22" s="1"/>
  <c r="X47" i="22" a="1"/>
  <c r="X47" i="22" s="1"/>
  <c r="W29" i="22" a="1"/>
  <c r="W29" i="22" s="1"/>
  <c r="W26" i="22" a="1"/>
  <c r="W26" i="22" s="1"/>
  <c r="W28" i="22" a="1"/>
  <c r="W28" i="22" s="1"/>
  <c r="W24" i="22" a="1"/>
  <c r="W24" i="22" s="1"/>
  <c r="W25" i="22" a="1"/>
  <c r="W25" i="22" s="1"/>
  <c r="W27" i="22" a="1"/>
  <c r="W27" i="22" s="1"/>
  <c r="V26" i="22" a="1"/>
  <c r="V26" i="22" s="1"/>
  <c r="V24" i="22" a="1"/>
  <c r="V24" i="22" s="1"/>
  <c r="V26" i="21"/>
  <c r="V34" i="21"/>
  <c r="V36" i="21"/>
  <c r="V46" i="21"/>
  <c r="V39" i="21"/>
  <c r="V25" i="21"/>
  <c r="V33" i="21"/>
  <c r="V35" i="21"/>
  <c r="V27" i="21"/>
  <c r="V38" i="21"/>
  <c r="V40" i="21"/>
  <c r="V42" i="21"/>
  <c r="V47" i="21"/>
  <c r="V28" i="21"/>
  <c r="V32" i="21"/>
  <c r="V41" i="21"/>
  <c r="V50" i="21"/>
  <c r="V24" i="21"/>
  <c r="V29" i="21"/>
  <c r="V43" i="21"/>
  <c r="V45" i="21"/>
  <c r="V48" i="21"/>
  <c r="V49" i="21"/>
  <c r="V31" i="21"/>
  <c r="V8" i="21"/>
  <c r="V5" i="21"/>
  <c r="V12" i="21"/>
  <c r="V6" i="21"/>
  <c r="V7" i="21"/>
  <c r="V9" i="21"/>
  <c r="V10" i="21"/>
  <c r="V11" i="21"/>
  <c r="Y3" i="21"/>
  <c r="G46" i="22" a="1"/>
  <c r="G46" i="22" s="1"/>
  <c r="M48" i="22" a="1"/>
  <c r="M48" i="22" s="1"/>
  <c r="S42" i="22" a="1"/>
  <c r="S42" i="22" s="1"/>
  <c r="S48" i="22" a="1"/>
  <c r="S48" i="22" s="1"/>
  <c r="G34" i="22" a="1"/>
  <c r="G34" i="22" s="1"/>
  <c r="J39" i="22" a="1"/>
  <c r="J39" i="22" s="1"/>
  <c r="G24" i="22" a="1"/>
  <c r="G24" i="22" s="1"/>
  <c r="D45" i="22" a="1"/>
  <c r="D45" i="22" s="1"/>
  <c r="P48" i="22" a="1"/>
  <c r="P48" i="22" s="1"/>
  <c r="M28" i="22" a="1"/>
  <c r="M28" i="22" s="1"/>
  <c r="G49" i="22" a="1"/>
  <c r="G49" i="22" s="1"/>
  <c r="D43" i="22" a="1"/>
  <c r="D43" i="22" s="1"/>
  <c r="M34" i="22" a="1"/>
  <c r="M34" i="22" s="1"/>
  <c r="M50" i="22" a="1"/>
  <c r="M50" i="22" s="1"/>
  <c r="G35" i="22" a="1"/>
  <c r="G35" i="22" s="1"/>
  <c r="G33" i="22" a="1"/>
  <c r="G33" i="22" s="1"/>
  <c r="P35" i="22" a="1"/>
  <c r="P35" i="22" s="1"/>
  <c r="J38" i="22" a="1"/>
  <c r="J38" i="22" s="1"/>
  <c r="D38" i="22" a="1"/>
  <c r="D38" i="22" s="1"/>
  <c r="J36" i="22" a="1"/>
  <c r="J36" i="22" s="1"/>
  <c r="G36" i="22" a="1"/>
  <c r="G36" i="22" s="1"/>
  <c r="G28" i="22" a="1"/>
  <c r="G28" i="22" s="1"/>
  <c r="D24" i="22" a="1"/>
  <c r="D24" i="22" s="1"/>
  <c r="M25" i="22" a="1"/>
  <c r="M25" i="22" s="1"/>
  <c r="J31" i="22" a="1"/>
  <c r="J31" i="22" s="1"/>
  <c r="P29" i="22" a="1"/>
  <c r="P29" i="22" s="1"/>
  <c r="V28" i="22" a="1"/>
  <c r="V28" i="22" s="1"/>
  <c r="S29" i="22" a="1"/>
  <c r="S29" i="22" s="1"/>
  <c r="J40" i="22" a="1"/>
  <c r="J40" i="22" s="1"/>
  <c r="P41" i="22" a="1"/>
  <c r="P41" i="22" s="1"/>
  <c r="D33" i="22" a="1"/>
  <c r="D33" i="22" s="1"/>
  <c r="G25" i="22" a="1"/>
  <c r="G25" i="22" s="1"/>
  <c r="J43" i="22" a="1"/>
  <c r="J43" i="22" s="1"/>
  <c r="P26" i="22" a="1"/>
  <c r="P26" i="22" s="1"/>
  <c r="M36" i="22" a="1"/>
  <c r="M36" i="22" s="1"/>
  <c r="J24" i="22" a="1"/>
  <c r="J24" i="22" s="1"/>
  <c r="D32" i="22" a="1"/>
  <c r="D32" i="22" s="1"/>
  <c r="S45" i="22" a="1"/>
  <c r="S45" i="22" s="1"/>
  <c r="D28" i="22" a="1"/>
  <c r="D28" i="22" s="1"/>
  <c r="F28" i="22" s="1"/>
  <c r="P50" i="22" a="1"/>
  <c r="P50" i="22" s="1"/>
  <c r="D36" i="22" a="1"/>
  <c r="D36" i="22" s="1"/>
  <c r="M24" i="22" a="1"/>
  <c r="M24" i="22" s="1"/>
  <c r="D50" i="22" a="1"/>
  <c r="D50" i="22" s="1"/>
  <c r="M26" i="22" a="1"/>
  <c r="M26" i="22" s="1"/>
  <c r="G50" i="22" a="1"/>
  <c r="G50" i="22" s="1"/>
  <c r="J34" i="22" a="1"/>
  <c r="J34" i="22" s="1"/>
  <c r="P33" i="22" a="1"/>
  <c r="P33" i="22" s="1"/>
  <c r="M35" i="22" a="1"/>
  <c r="M35" i="22" s="1"/>
  <c r="M31" i="22" a="1"/>
  <c r="M31" i="22" s="1"/>
  <c r="M41" i="22" a="1"/>
  <c r="M41" i="22" s="1"/>
  <c r="J27" i="22" a="1"/>
  <c r="J27" i="22" s="1"/>
  <c r="P36" i="22" a="1"/>
  <c r="P36" i="22" s="1"/>
  <c r="S34" i="22" a="1"/>
  <c r="S34" i="22" s="1"/>
  <c r="M42" i="22" a="1"/>
  <c r="M42" i="22" s="1"/>
  <c r="P25" i="22" a="1"/>
  <c r="P25" i="22" s="1"/>
  <c r="S24" i="22" a="1"/>
  <c r="S24" i="22" s="1"/>
  <c r="G43" i="22" a="1"/>
  <c r="G43" i="22" s="1"/>
  <c r="V25" i="22" a="1"/>
  <c r="V25" i="22" s="1"/>
  <c r="S25" i="22" a="1"/>
  <c r="S25" i="22" s="1"/>
  <c r="D34" i="22" a="1"/>
  <c r="D34" i="22" s="1"/>
  <c r="J41" i="22" a="1"/>
  <c r="J41" i="22" s="1"/>
  <c r="P43" i="22" a="1"/>
  <c r="P43" i="22" s="1"/>
  <c r="J35" i="22" a="1"/>
  <c r="J35" i="22" s="1"/>
  <c r="D35" i="22" a="1"/>
  <c r="D35" i="22" s="1"/>
  <c r="J47" i="22" a="1"/>
  <c r="J47" i="22" s="1"/>
  <c r="M40" i="22" a="1"/>
  <c r="M40" i="22" s="1"/>
  <c r="D40" i="22" a="1"/>
  <c r="D40" i="22" s="1"/>
  <c r="V29" i="22" a="1"/>
  <c r="V29" i="22" s="1"/>
  <c r="G39" i="22" a="1"/>
  <c r="G39" i="22" s="1"/>
  <c r="D42" i="22" a="1"/>
  <c r="D42" i="22" s="1"/>
  <c r="J46" i="22" a="1"/>
  <c r="J46" i="22" s="1"/>
  <c r="S33" i="22" a="1"/>
  <c r="S33" i="22" s="1"/>
  <c r="S49" i="22" a="1"/>
  <c r="S49" i="22" s="1"/>
  <c r="S36" i="22" a="1"/>
  <c r="S36" i="22" s="1"/>
  <c r="G31" i="22" a="1"/>
  <c r="G31" i="22" s="1"/>
  <c r="J49" i="22" a="1"/>
  <c r="J49" i="22" s="1"/>
  <c r="G40" i="22" a="1"/>
  <c r="G40" i="22" s="1"/>
  <c r="P34" i="22" a="1"/>
  <c r="P34" i="22" s="1"/>
  <c r="D39" i="22" a="1"/>
  <c r="D39" i="22" s="1"/>
  <c r="S26" i="22" a="1"/>
  <c r="S26" i="22" s="1"/>
  <c r="M46" i="22" a="1"/>
  <c r="M46" i="22" s="1"/>
  <c r="D25" i="22" a="1"/>
  <c r="D25" i="22" s="1"/>
  <c r="M47" i="22" a="1"/>
  <c r="M47" i="22" s="1"/>
  <c r="M39" i="22" a="1"/>
  <c r="M39" i="22" s="1"/>
  <c r="S27" i="22" a="1"/>
  <c r="S27" i="22" s="1"/>
  <c r="P45" i="22" a="1"/>
  <c r="P45" i="22" s="1"/>
  <c r="M27" i="22" a="1"/>
  <c r="M27" i="22" s="1"/>
  <c r="J32" i="22" a="1"/>
  <c r="J32" i="22" s="1"/>
  <c r="P46" i="22" a="1"/>
  <c r="P46" i="22" s="1"/>
  <c r="S43" i="22" a="1"/>
  <c r="S43" i="22" s="1"/>
  <c r="S32" i="22" a="1"/>
  <c r="S32" i="22" s="1"/>
  <c r="S40" i="22" a="1"/>
  <c r="S40" i="22" s="1"/>
  <c r="G29" i="22" a="1"/>
  <c r="G29" i="22" s="1"/>
  <c r="J26" i="22" a="1"/>
  <c r="J26" i="22" s="1"/>
  <c r="M45" i="22" a="1"/>
  <c r="M45" i="22" s="1"/>
  <c r="D48" i="22" a="1"/>
  <c r="D48" i="22" s="1"/>
  <c r="M29" i="22" a="1"/>
  <c r="M29" i="22" s="1"/>
  <c r="D29" i="22" a="1"/>
  <c r="D29" i="22" s="1"/>
  <c r="F29" i="22" s="1"/>
  <c r="G26" i="22" a="1"/>
  <c r="G26" i="22" s="1"/>
  <c r="P32" i="22" a="1"/>
  <c r="P32" i="22" s="1"/>
  <c r="J33" i="22" a="1"/>
  <c r="J33" i="22" s="1"/>
  <c r="D41" i="22" a="1"/>
  <c r="D41" i="22" s="1"/>
  <c r="M49" i="22" a="1"/>
  <c r="M49" i="22" s="1"/>
  <c r="P24" i="22" a="1"/>
  <c r="P24" i="22" s="1"/>
  <c r="G38" i="22" a="1"/>
  <c r="G38" i="22" s="1"/>
  <c r="G42" i="22" a="1"/>
  <c r="G42" i="22" s="1"/>
  <c r="G27" i="22" a="1"/>
  <c r="G27" i="22" s="1"/>
  <c r="J25" i="22" a="1"/>
  <c r="J25" i="22" s="1"/>
  <c r="D49" i="22" a="1"/>
  <c r="D49" i="22" s="1"/>
  <c r="S31" i="22" a="1"/>
  <c r="S31" i="22" s="1"/>
  <c r="S38" i="22" a="1"/>
  <c r="S38" i="22" s="1"/>
  <c r="S39" i="22" a="1"/>
  <c r="S39" i="22" s="1"/>
  <c r="G45" i="22" a="1"/>
  <c r="G45" i="22" s="1"/>
  <c r="G41" i="22" a="1"/>
  <c r="G41" i="22" s="1"/>
  <c r="J48" i="22" a="1"/>
  <c r="J48" i="22" s="1"/>
  <c r="P39" i="22" a="1"/>
  <c r="P39" i="22" s="1"/>
  <c r="D47" i="22" a="1"/>
  <c r="D47" i="22" s="1"/>
  <c r="P28" i="22" a="1"/>
  <c r="P28" i="22" s="1"/>
  <c r="J42" i="22" a="1"/>
  <c r="J42" i="22" s="1"/>
  <c r="M32" i="22" a="1"/>
  <c r="M32" i="22" s="1"/>
  <c r="V27" i="22" a="1"/>
  <c r="V27" i="22" s="1"/>
  <c r="P38" i="22" a="1"/>
  <c r="P38" i="22" s="1"/>
  <c r="J29" i="22" a="1"/>
  <c r="J29" i="22" s="1"/>
  <c r="P49" i="22" a="1"/>
  <c r="P49" i="22" s="1"/>
  <c r="P27" i="22" a="1"/>
  <c r="P27" i="22" s="1"/>
  <c r="J45" i="22" a="1"/>
  <c r="J45" i="22" s="1"/>
  <c r="W38" i="22" a="1"/>
  <c r="W38" i="22" s="1"/>
  <c r="V35" i="22" a="1"/>
  <c r="V35" i="22" s="1"/>
  <c r="W45" i="22" a="1"/>
  <c r="W45" i="22" s="1"/>
  <c r="W46" i="22" a="1"/>
  <c r="W46" i="22" s="1"/>
  <c r="W47" i="22" a="1"/>
  <c r="W47" i="22" s="1"/>
  <c r="V39" i="22" a="1"/>
  <c r="V39" i="22" s="1"/>
  <c r="W31" i="22" a="1"/>
  <c r="W31" i="22" s="1"/>
  <c r="W35" i="22" a="1"/>
  <c r="W35" i="22" s="1"/>
  <c r="W36" i="22" a="1"/>
  <c r="W36" i="22" s="1"/>
  <c r="V38" i="22" a="1"/>
  <c r="V38" i="22" s="1"/>
  <c r="V40" i="22" a="1"/>
  <c r="V40" i="22" s="1"/>
  <c r="V36" i="22" a="1"/>
  <c r="V36" i="22" s="1"/>
  <c r="V45" i="22" a="1"/>
  <c r="V45" i="22" s="1"/>
  <c r="V46" i="22" a="1"/>
  <c r="V46" i="22" s="1"/>
  <c r="V47" i="22" a="1"/>
  <c r="V47" i="22" s="1"/>
  <c r="V43" i="22" a="1"/>
  <c r="V43" i="22" s="1"/>
  <c r="V32" i="22" a="1"/>
  <c r="V32" i="22" s="1"/>
  <c r="V33" i="22" a="1"/>
  <c r="V33" i="22" s="1"/>
  <c r="V48" i="22" a="1"/>
  <c r="V48" i="22" s="1"/>
  <c r="W40" i="22" a="1"/>
  <c r="W40" i="22" s="1"/>
  <c r="V34" i="22" a="1"/>
  <c r="V34" i="22" s="1"/>
  <c r="W32" i="22" a="1"/>
  <c r="W32" i="22" s="1"/>
  <c r="V41" i="22" a="1"/>
  <c r="V41" i="22" s="1"/>
  <c r="W33" i="22" a="1"/>
  <c r="W33" i="22" s="1"/>
  <c r="V42" i="22" a="1"/>
  <c r="V42" i="22" s="1"/>
  <c r="W34" i="22" a="1"/>
  <c r="W34" i="22" s="1"/>
  <c r="V49" i="22" a="1"/>
  <c r="V49" i="22" s="1"/>
  <c r="W41" i="22" a="1"/>
  <c r="W41" i="22" s="1"/>
  <c r="V50" i="22" a="1"/>
  <c r="V50" i="22" s="1"/>
  <c r="W42" i="22" a="1"/>
  <c r="W42" i="22" s="1"/>
  <c r="W43" i="22" a="1"/>
  <c r="W43" i="22" s="1"/>
  <c r="W39" i="22" a="1"/>
  <c r="W39" i="22" s="1"/>
  <c r="V31" i="22" a="1"/>
  <c r="V31" i="22" s="1"/>
  <c r="W48" i="22" a="1"/>
  <c r="W48" i="22" s="1"/>
  <c r="W49" i="22" a="1"/>
  <c r="W49" i="22" s="1"/>
  <c r="W50" i="22" a="1"/>
  <c r="W50" i="22" s="1"/>
  <c r="V6" i="22" a="1"/>
  <c r="V6" i="22" s="1"/>
  <c r="V8" i="22" a="1"/>
  <c r="V8" i="22" s="1"/>
  <c r="V7" i="22" a="1"/>
  <c r="V7" i="22" s="1"/>
  <c r="V11" i="22" a="1"/>
  <c r="V11" i="22" s="1"/>
  <c r="V10" i="22" a="1"/>
  <c r="V10" i="22" s="1"/>
  <c r="V5" i="22" a="1"/>
  <c r="V5" i="22" s="1"/>
  <c r="V9" i="22" a="1"/>
  <c r="V9" i="22" s="1"/>
  <c r="V12" i="22" a="1"/>
  <c r="V12" i="22" s="1"/>
  <c r="W9" i="22" a="1"/>
  <c r="W9" i="22" s="1"/>
  <c r="X12" i="22" a="1"/>
  <c r="X12" i="22" s="1"/>
  <c r="X9" i="22" a="1"/>
  <c r="X9" i="22" s="1"/>
  <c r="X11" i="22" a="1"/>
  <c r="X11" i="22" s="1"/>
  <c r="W11" i="22" a="1"/>
  <c r="W11" i="22" s="1"/>
  <c r="W10" i="22" a="1"/>
  <c r="W10" i="22" s="1"/>
  <c r="W6" i="22" a="1"/>
  <c r="W6" i="22" s="1"/>
  <c r="W7" i="22" a="1"/>
  <c r="W7" i="22" s="1"/>
  <c r="X7" i="22" a="1"/>
  <c r="X7" i="22" s="1"/>
  <c r="W8" i="22" a="1"/>
  <c r="W8" i="22" s="1"/>
  <c r="X5" i="22" a="1"/>
  <c r="X5" i="22" s="1"/>
  <c r="W5" i="22" a="1"/>
  <c r="W5" i="22" s="1"/>
  <c r="X6" i="22" a="1"/>
  <c r="X6" i="22" s="1"/>
  <c r="X10" i="22" a="1"/>
  <c r="X10" i="22" s="1"/>
  <c r="W12" i="22" a="1"/>
  <c r="W12" i="22" s="1"/>
  <c r="X8" i="22" a="1"/>
  <c r="X8" i="22" s="1"/>
  <c r="Y3" i="22"/>
  <c r="Y28" i="22" s="1" a="1"/>
  <c r="Y28" i="22" s="1"/>
  <c r="S47" i="22" l="1" a="1"/>
  <c r="S47" i="22" s="1"/>
  <c r="AH3" i="20"/>
  <c r="Q25" i="22" s="1" a="1"/>
  <c r="Q25" i="22" s="1"/>
  <c r="E25" i="22" a="1"/>
  <c r="E25" i="22" s="1"/>
  <c r="F25" i="22" s="1"/>
  <c r="H39" i="22" a="1"/>
  <c r="H39" i="22" s="1"/>
  <c r="N39" i="22" a="1"/>
  <c r="N39" i="22" s="1"/>
  <c r="X16" i="21"/>
  <c r="Z17" i="22"/>
  <c r="Y17" i="21"/>
  <c r="Y16" i="21"/>
  <c r="Y15" i="21"/>
  <c r="Z16" i="21"/>
  <c r="Z17" i="21"/>
  <c r="Z15" i="21"/>
  <c r="Z33" i="21"/>
  <c r="AA38" i="21"/>
  <c r="Z40" i="21"/>
  <c r="Z39" i="21"/>
  <c r="AA40" i="21"/>
  <c r="Z46" i="21"/>
  <c r="AA33" i="21"/>
  <c r="Z31" i="21"/>
  <c r="AA26" i="21"/>
  <c r="Z27" i="21"/>
  <c r="Z47" i="21"/>
  <c r="Z32" i="21"/>
  <c r="Z25" i="21"/>
  <c r="Z45" i="21"/>
  <c r="Z38" i="21"/>
  <c r="Z24" i="21"/>
  <c r="AA39" i="21"/>
  <c r="AA24" i="21"/>
  <c r="AA32" i="21"/>
  <c r="AA25" i="21"/>
  <c r="AA31" i="21"/>
  <c r="Z26" i="21"/>
  <c r="AA45" i="21"/>
  <c r="AA47" i="21"/>
  <c r="AA46" i="21"/>
  <c r="AA27" i="21"/>
  <c r="AA11" i="21"/>
  <c r="AA7" i="21"/>
  <c r="AA9" i="21"/>
  <c r="AA8" i="21"/>
  <c r="Z7" i="21"/>
  <c r="Z10" i="21"/>
  <c r="AA6" i="21"/>
  <c r="Z11" i="21"/>
  <c r="Z12" i="21"/>
  <c r="Z5" i="21"/>
  <c r="AA12" i="21"/>
  <c r="Z8" i="21"/>
  <c r="Z9" i="21"/>
  <c r="AA5" i="21"/>
  <c r="Z6" i="21"/>
  <c r="AA10" i="21"/>
  <c r="Y15" i="22"/>
  <c r="Y17" i="22"/>
  <c r="Z15" i="22"/>
  <c r="X17" i="21"/>
  <c r="D26" i="22" a="1"/>
  <c r="D26" i="22" s="1"/>
  <c r="Y16" i="22"/>
  <c r="X15" i="21"/>
  <c r="D31" i="22" a="1"/>
  <c r="D31" i="22" s="1"/>
  <c r="D27" i="22" a="1"/>
  <c r="D27" i="22" s="1"/>
  <c r="F27" i="22" s="1"/>
  <c r="Z16" i="22"/>
  <c r="X24" i="22"/>
  <c r="Y29" i="22" a="1"/>
  <c r="Y29" i="22" s="1"/>
  <c r="Y27" i="22" a="1"/>
  <c r="Y27" i="22" s="1"/>
  <c r="Y25" i="22" a="1"/>
  <c r="Y25" i="22" s="1"/>
  <c r="Y24" i="22" a="1"/>
  <c r="Y24" i="22" s="1"/>
  <c r="Y26" i="22" a="1"/>
  <c r="Y26" i="22" s="1"/>
  <c r="AA26" i="22" a="1"/>
  <c r="AA26" i="22" s="1"/>
  <c r="AA47" i="22" a="1"/>
  <c r="AA47" i="22" s="1"/>
  <c r="AA28" i="22" a="1"/>
  <c r="AA28" i="22" s="1"/>
  <c r="AA43" i="22" a="1"/>
  <c r="AA43" i="22" s="1"/>
  <c r="AA35" i="22" a="1"/>
  <c r="AA35" i="22" s="1"/>
  <c r="AA45" i="22" a="1"/>
  <c r="AA45" i="22" s="1"/>
  <c r="AA41" i="22" a="1"/>
  <c r="AA41" i="22" s="1"/>
  <c r="AA33" i="22" a="1"/>
  <c r="AA33" i="22" s="1"/>
  <c r="AA48" i="22" a="1"/>
  <c r="AA48" i="22" s="1"/>
  <c r="AA36" i="22" a="1"/>
  <c r="AA36" i="22" s="1"/>
  <c r="AA49" i="22" a="1"/>
  <c r="AA49" i="22" s="1"/>
  <c r="AA39" i="22" a="1"/>
  <c r="AA39" i="22" s="1"/>
  <c r="AA38" i="22" a="1"/>
  <c r="AA38" i="22" s="1"/>
  <c r="AA40" i="22" a="1"/>
  <c r="AA40" i="22" s="1"/>
  <c r="AA50" i="22" a="1"/>
  <c r="AA50" i="22" s="1"/>
  <c r="AA46" i="22" a="1"/>
  <c r="AA46" i="22" s="1"/>
  <c r="AA42" i="22" a="1"/>
  <c r="AA42" i="22" s="1"/>
  <c r="AA25" i="22" a="1"/>
  <c r="AA25" i="22" s="1"/>
  <c r="AA34" i="22" a="1"/>
  <c r="AA34" i="22" s="1"/>
  <c r="AA32" i="22" a="1"/>
  <c r="AA32" i="22" s="1"/>
  <c r="AA27" i="22" a="1"/>
  <c r="AA27" i="22" s="1"/>
  <c r="AA29" i="22" a="1"/>
  <c r="AA29" i="22" s="1"/>
  <c r="AA31" i="22" a="1"/>
  <c r="AA31" i="22" s="1"/>
  <c r="Z26" i="22" a="1"/>
  <c r="Z26" i="22" s="1"/>
  <c r="Z24" i="22" a="1"/>
  <c r="Z24" i="22" s="1"/>
  <c r="Z28" i="22" a="1"/>
  <c r="Z28" i="22" s="1"/>
  <c r="Z29" i="22" a="1"/>
  <c r="Z29" i="22" s="1"/>
  <c r="Z27" i="22" a="1"/>
  <c r="Z27" i="22" s="1"/>
  <c r="Z25" i="22" a="1"/>
  <c r="Z25" i="22" s="1"/>
  <c r="Y39" i="21"/>
  <c r="Y25" i="21"/>
  <c r="Y49" i="21"/>
  <c r="Y41" i="21"/>
  <c r="Y35" i="21"/>
  <c r="Y24" i="21"/>
  <c r="Y31" i="21"/>
  <c r="Y34" i="21"/>
  <c r="Y43" i="21"/>
  <c r="Y28" i="21"/>
  <c r="Y27" i="21"/>
  <c r="Y45" i="21"/>
  <c r="Y29" i="21"/>
  <c r="Y47" i="21"/>
  <c r="Y48" i="21"/>
  <c r="Y50" i="21"/>
  <c r="Y33" i="21"/>
  <c r="Y36" i="21"/>
  <c r="Y38" i="21"/>
  <c r="Y32" i="21"/>
  <c r="Y42" i="21"/>
  <c r="Y26" i="21"/>
  <c r="Y46" i="21"/>
  <c r="Y40" i="21"/>
  <c r="Y10" i="21"/>
  <c r="Y9" i="21"/>
  <c r="Y12" i="21"/>
  <c r="Y8" i="21"/>
  <c r="Y5" i="21"/>
  <c r="Y6" i="21"/>
  <c r="Y7" i="21"/>
  <c r="Y11" i="21"/>
  <c r="AB3" i="21"/>
  <c r="Z35" i="22" a="1"/>
  <c r="Z35" i="22" s="1"/>
  <c r="Z36" i="22" a="1"/>
  <c r="Z36" i="22" s="1"/>
  <c r="Z31" i="22" a="1"/>
  <c r="Z31" i="22" s="1"/>
  <c r="Y39" i="22" a="1"/>
  <c r="Y39" i="22" s="1"/>
  <c r="Y38" i="22" a="1"/>
  <c r="Y38" i="22" s="1"/>
  <c r="Y45" i="22" a="1"/>
  <c r="Y45" i="22" s="1"/>
  <c r="Y46" i="22" a="1"/>
  <c r="Y46" i="22" s="1"/>
  <c r="Y47" i="22" a="1"/>
  <c r="Y47" i="22" s="1"/>
  <c r="Z38" i="22" a="1"/>
  <c r="Z38" i="22" s="1"/>
  <c r="Y35" i="22" a="1"/>
  <c r="Y35" i="22" s="1"/>
  <c r="Z45" i="22" a="1"/>
  <c r="Z45" i="22" s="1"/>
  <c r="Y36" i="22" a="1"/>
  <c r="Y36" i="22" s="1"/>
  <c r="Z46" i="22" a="1"/>
  <c r="Z46" i="22" s="1"/>
  <c r="Z47" i="22" a="1"/>
  <c r="Z47" i="22" s="1"/>
  <c r="Z39" i="22" a="1"/>
  <c r="Z39" i="22" s="1"/>
  <c r="Z48" i="22" a="1"/>
  <c r="Z48" i="22" s="1"/>
  <c r="Z40" i="22" a="1"/>
  <c r="Z40" i="22" s="1"/>
  <c r="Z49" i="22" a="1"/>
  <c r="Z49" i="22" s="1"/>
  <c r="Z32" i="22" a="1"/>
  <c r="Z32" i="22" s="1"/>
  <c r="Y41" i="22" a="1"/>
  <c r="Y41" i="22" s="1"/>
  <c r="Z33" i="22" a="1"/>
  <c r="Z33" i="22" s="1"/>
  <c r="Y42" i="22" a="1"/>
  <c r="Y42" i="22" s="1"/>
  <c r="Y43" i="22" a="1"/>
  <c r="Y43" i="22" s="1"/>
  <c r="Y48" i="22" a="1"/>
  <c r="Y48" i="22" s="1"/>
  <c r="Y34" i="22" a="1"/>
  <c r="Y34" i="22" s="1"/>
  <c r="Z41" i="22" a="1"/>
  <c r="Z41" i="22" s="1"/>
  <c r="Y50" i="22" a="1"/>
  <c r="Y50" i="22" s="1"/>
  <c r="Z42" i="22" a="1"/>
  <c r="Z42" i="22" s="1"/>
  <c r="Z43" i="22" a="1"/>
  <c r="Z43" i="22" s="1"/>
  <c r="Y40" i="22" a="1"/>
  <c r="Y40" i="22" s="1"/>
  <c r="Y49" i="22" a="1"/>
  <c r="Y49" i="22" s="1"/>
  <c r="Z50" i="22" a="1"/>
  <c r="Z50" i="22" s="1"/>
  <c r="Z34" i="22" a="1"/>
  <c r="Z34" i="22" s="1"/>
  <c r="Y31" i="22" a="1"/>
  <c r="Y31" i="22" s="1"/>
  <c r="Y32" i="22" a="1"/>
  <c r="Y32" i="22" s="1"/>
  <c r="Y33" i="22" a="1"/>
  <c r="Y33" i="22" s="1"/>
  <c r="Y6" i="22" a="1"/>
  <c r="Y6" i="22" s="1"/>
  <c r="Y8" i="22" a="1"/>
  <c r="Y8" i="22" s="1"/>
  <c r="Y7" i="22" a="1"/>
  <c r="Y7" i="22" s="1"/>
  <c r="Y11" i="22" a="1"/>
  <c r="Y11" i="22" s="1"/>
  <c r="Y12" i="22" a="1"/>
  <c r="Y12" i="22" s="1"/>
  <c r="Y10" i="22" a="1"/>
  <c r="Y10" i="22" s="1"/>
  <c r="Y5" i="22" a="1"/>
  <c r="Y5" i="22" s="1"/>
  <c r="Y9" i="22" a="1"/>
  <c r="Y9" i="22" s="1"/>
  <c r="Z11" i="22" a="1"/>
  <c r="Z11" i="22" s="1"/>
  <c r="Z7" i="22" a="1"/>
  <c r="Z7" i="22" s="1"/>
  <c r="AA6" i="22" a="1"/>
  <c r="AA6" i="22" s="1"/>
  <c r="AA10" i="22" a="1"/>
  <c r="AA10" i="22" s="1"/>
  <c r="AA11" i="22" a="1"/>
  <c r="AA11" i="22" s="1"/>
  <c r="Z10" i="22" a="1"/>
  <c r="Z10" i="22" s="1"/>
  <c r="AA5" i="22" a="1"/>
  <c r="AA5" i="22" s="1"/>
  <c r="AA7" i="22" a="1"/>
  <c r="AA7" i="22" s="1"/>
  <c r="Z8" i="22" a="1"/>
  <c r="Z8" i="22" s="1"/>
  <c r="Z12" i="22" a="1"/>
  <c r="Z12" i="22" s="1"/>
  <c r="AA9" i="22" a="1"/>
  <c r="AA9" i="22" s="1"/>
  <c r="Z5" i="22" a="1"/>
  <c r="Z5" i="22" s="1"/>
  <c r="AA12" i="22" a="1"/>
  <c r="AA12" i="22" s="1"/>
  <c r="Z6" i="22" a="1"/>
  <c r="Z6" i="22" s="1"/>
  <c r="AA8" i="22" a="1"/>
  <c r="AA8" i="22" s="1"/>
  <c r="Z9" i="22" a="1"/>
  <c r="Z9" i="22" s="1"/>
  <c r="AB3" i="22"/>
  <c r="AE3" i="22" s="1"/>
  <c r="N8" i="22" l="1" a="1"/>
  <c r="N8" i="22" s="1"/>
  <c r="T47" i="22" a="1"/>
  <c r="T47" i="22" s="1"/>
  <c r="Q26" i="22" a="1"/>
  <c r="Q26" i="22" s="1"/>
  <c r="N12" i="22" a="1"/>
  <c r="N12" i="22" s="1"/>
  <c r="N24" i="22" a="1"/>
  <c r="N24" i="22" s="1"/>
  <c r="O24" i="22" s="1"/>
  <c r="E31" i="22" a="1"/>
  <c r="E31" i="22" s="1"/>
  <c r="N45" i="22" a="1"/>
  <c r="N45" i="22" s="1"/>
  <c r="K12" i="22" a="1"/>
  <c r="K12" i="22" s="1"/>
  <c r="Q47" i="22" a="1"/>
  <c r="Q47" i="22" s="1"/>
  <c r="T24" i="22" a="1"/>
  <c r="T24" i="22" s="1"/>
  <c r="U24" i="22" s="1"/>
  <c r="T25" i="22" a="1"/>
  <c r="T25" i="22" s="1"/>
  <c r="Q6" i="22" a="1"/>
  <c r="Q6" i="22" s="1"/>
  <c r="F32" i="22" a="1"/>
  <c r="F32" i="22" s="1"/>
  <c r="H38" i="22" a="1"/>
  <c r="H38" i="22" s="1"/>
  <c r="N9" i="22" a="1"/>
  <c r="N9" i="22" s="1"/>
  <c r="E46" i="22" a="1"/>
  <c r="E46" i="22" s="1"/>
  <c r="K33" i="22" a="1"/>
  <c r="K33" i="22" s="1"/>
  <c r="K31" i="22" a="1"/>
  <c r="K31" i="22" s="1"/>
  <c r="Q11" i="22" a="1"/>
  <c r="Q11" i="22" s="1"/>
  <c r="Q31" i="22" a="1"/>
  <c r="Q31" i="22" s="1"/>
  <c r="T8" i="22" a="1"/>
  <c r="T8" i="22" s="1"/>
  <c r="T7" i="22" a="1"/>
  <c r="T7" i="22" s="1"/>
  <c r="Q45" i="22" a="1"/>
  <c r="Q45" i="22" s="1"/>
  <c r="T39" i="22" a="1"/>
  <c r="T39" i="22" s="1"/>
  <c r="F31" i="22" a="1"/>
  <c r="F31" i="22" s="1"/>
  <c r="K46" i="22" a="1"/>
  <c r="K46" i="22" s="1"/>
  <c r="E33" i="22" a="1"/>
  <c r="E33" i="22" s="1"/>
  <c r="N25" i="22" a="1"/>
  <c r="N25" i="22" s="1"/>
  <c r="K24" i="22" a="1"/>
  <c r="K24" i="22" s="1"/>
  <c r="L24" i="22" s="1"/>
  <c r="H47" i="22" a="1"/>
  <c r="H47" i="22" s="1"/>
  <c r="Q38" i="22" a="1"/>
  <c r="Q38" i="22" s="1"/>
  <c r="Q7" i="22" a="1"/>
  <c r="Q7" i="22" s="1"/>
  <c r="T38" i="22" a="1"/>
  <c r="T38" i="22" s="1"/>
  <c r="T40" i="22" a="1"/>
  <c r="T40" i="22" s="1"/>
  <c r="Q8" i="22" a="1"/>
  <c r="Q8" i="22" s="1"/>
  <c r="F33" i="22" a="1"/>
  <c r="F33" i="22" s="1"/>
  <c r="E47" i="22" a="1"/>
  <c r="E47" i="22" s="1"/>
  <c r="H24" i="22" a="1"/>
  <c r="H24" i="22" s="1"/>
  <c r="I24" i="22" s="1"/>
  <c r="K10" i="22" a="1"/>
  <c r="K10" i="22" s="1"/>
  <c r="N47" i="22" a="1"/>
  <c r="N47" i="22" s="1"/>
  <c r="H31" i="22" a="1"/>
  <c r="H31" i="22" s="1"/>
  <c r="Q33" i="22" a="1"/>
  <c r="Q33" i="22" s="1"/>
  <c r="T9" i="22" a="1"/>
  <c r="T9" i="22" s="1"/>
  <c r="T12" i="22" a="1"/>
  <c r="T12" i="22" s="1"/>
  <c r="T46" i="22" a="1"/>
  <c r="T46" i="22" s="1"/>
  <c r="E32" i="22" a="1"/>
  <c r="E32" i="22" s="1"/>
  <c r="H33" i="22" a="1"/>
  <c r="H33" i="22" s="1"/>
  <c r="N5" i="22" a="1"/>
  <c r="N5" i="22" s="1"/>
  <c r="E45" i="22" a="1"/>
  <c r="E45" i="22" s="1"/>
  <c r="K40" i="22" a="1"/>
  <c r="K40" i="22" s="1"/>
  <c r="T31" i="22" a="1"/>
  <c r="T31" i="22" s="1"/>
  <c r="T33" i="22" a="1"/>
  <c r="T33" i="22" s="1"/>
  <c r="T26" i="22" a="1"/>
  <c r="T26" i="22" s="1"/>
  <c r="Q24" i="22" a="1"/>
  <c r="Q24" i="22" s="1"/>
  <c r="R24" i="22" s="1"/>
  <c r="Q46" i="22" a="1"/>
  <c r="Q46" i="22" s="1"/>
  <c r="R38" i="22" a="1"/>
  <c r="R38" i="22" s="1"/>
  <c r="U26" i="22" a="1"/>
  <c r="U26" i="22" s="1"/>
  <c r="R25" i="22" a="1"/>
  <c r="R25" i="22" s="1"/>
  <c r="R31" i="22" a="1"/>
  <c r="R31" i="22" s="1"/>
  <c r="R12" i="22" a="1"/>
  <c r="R12" i="22" s="1"/>
  <c r="R9" i="22" a="1"/>
  <c r="R9" i="22" s="1"/>
  <c r="U45" i="22" a="1"/>
  <c r="U45" i="22" s="1"/>
  <c r="R11" i="22" a="1"/>
  <c r="R11" i="22" s="1"/>
  <c r="R45" i="22" a="1"/>
  <c r="R45" i="22" s="1"/>
  <c r="R32" i="22" a="1"/>
  <c r="R32" i="22" s="1"/>
  <c r="U33" i="22" a="1"/>
  <c r="U33" i="22" s="1"/>
  <c r="R6" i="22" a="1"/>
  <c r="R6" i="22" s="1"/>
  <c r="U47" i="22" a="1"/>
  <c r="U47" i="22" s="1"/>
  <c r="R33" i="22" a="1"/>
  <c r="R33" i="22" s="1"/>
  <c r="U25" i="22" a="1"/>
  <c r="U25" i="22" s="1"/>
  <c r="R40" i="22" a="1"/>
  <c r="R40" i="22" s="1"/>
  <c r="U38" i="22" a="1"/>
  <c r="U38" i="22" s="1"/>
  <c r="R47" i="22" a="1"/>
  <c r="R47" i="22" s="1"/>
  <c r="U32" i="22" a="1"/>
  <c r="U32" i="22" s="1"/>
  <c r="R26" i="22" a="1"/>
  <c r="R26" i="22" s="1"/>
  <c r="R46" i="22" a="1"/>
  <c r="R46" i="22" s="1"/>
  <c r="U11" i="22" a="1"/>
  <c r="U11" i="22" s="1"/>
  <c r="U5" i="22" a="1"/>
  <c r="U5" i="22" s="1"/>
  <c r="U10" i="22" a="1"/>
  <c r="U10" i="22" s="1"/>
  <c r="Q12" i="22" a="1"/>
  <c r="Q12" i="22" s="1"/>
  <c r="R10" i="22" a="1"/>
  <c r="R10" i="22" s="1"/>
  <c r="R39" i="22" a="1"/>
  <c r="R39" i="22" s="1"/>
  <c r="U39" i="22" a="1"/>
  <c r="U39" i="22" s="1"/>
  <c r="U40" i="22" a="1"/>
  <c r="U40" i="22" s="1"/>
  <c r="U12" i="22" a="1"/>
  <c r="U12" i="22" s="1"/>
  <c r="U6" i="22" a="1"/>
  <c r="U6" i="22" s="1"/>
  <c r="U9" i="22" a="1"/>
  <c r="U9" i="22" s="1"/>
  <c r="R8" i="22" a="1"/>
  <c r="R8" i="22" s="1"/>
  <c r="R7" i="22" a="1"/>
  <c r="R7" i="22" s="1"/>
  <c r="U46" i="22" a="1"/>
  <c r="U46" i="22" s="1"/>
  <c r="U8" i="22" a="1"/>
  <c r="U8" i="22" s="1"/>
  <c r="U31" i="22" a="1"/>
  <c r="U31" i="22" s="1"/>
  <c r="U7" i="22" a="1"/>
  <c r="U7" i="22" s="1"/>
  <c r="Q39" i="22" a="1"/>
  <c r="Q39" i="22" s="1"/>
  <c r="Q5" i="22" a="1"/>
  <c r="Q5" i="22" s="1"/>
  <c r="R5" i="22" a="1"/>
  <c r="R5" i="22" s="1"/>
  <c r="H26" i="22" a="1"/>
  <c r="H26" i="22" s="1"/>
  <c r="I26" i="22" a="1"/>
  <c r="I26" i="22" s="1"/>
  <c r="H40" i="22" a="1"/>
  <c r="H40" i="22" s="1"/>
  <c r="K39" i="22" a="1"/>
  <c r="K39" i="22" s="1"/>
  <c r="K45" i="22" a="1"/>
  <c r="K45" i="22" s="1"/>
  <c r="Q40" i="22" a="1"/>
  <c r="Q40" i="22" s="1"/>
  <c r="T11" i="22" a="1"/>
  <c r="T11" i="22" s="1"/>
  <c r="T10" i="22" a="1"/>
  <c r="T10" i="22" s="1"/>
  <c r="T6" i="22" a="1"/>
  <c r="T6" i="22" s="1"/>
  <c r="Q10" i="22" a="1"/>
  <c r="Q10" i="22" s="1"/>
  <c r="N7" i="22" a="1"/>
  <c r="N7" i="22" s="1"/>
  <c r="H45" i="22" a="1"/>
  <c r="H45" i="22" s="1"/>
  <c r="K6" i="22" a="1"/>
  <c r="K6" i="22" s="1"/>
  <c r="N11" i="22" a="1"/>
  <c r="N11" i="22" s="1"/>
  <c r="K26" i="22" a="1"/>
  <c r="K26" i="22" s="1"/>
  <c r="K5" i="22" a="1"/>
  <c r="K5" i="22" s="1"/>
  <c r="Q9" i="22" a="1"/>
  <c r="Q9" i="22" s="1"/>
  <c r="T5" i="22" a="1"/>
  <c r="T5" i="22" s="1"/>
  <c r="T32" i="22" a="1"/>
  <c r="T32" i="22" s="1"/>
  <c r="T45" i="22" a="1"/>
  <c r="T45" i="22" s="1"/>
  <c r="Q32" i="22" a="1"/>
  <c r="Q32" i="22" s="1"/>
  <c r="I25" i="22" a="1"/>
  <c r="I25" i="22" s="1"/>
  <c r="E40" i="22" a="1"/>
  <c r="E40" i="22" s="1"/>
  <c r="H46" i="22" a="1"/>
  <c r="H46" i="22" s="1"/>
  <c r="L40" i="22" a="1"/>
  <c r="L40" i="22" s="1"/>
  <c r="L5" i="22" a="1"/>
  <c r="L5" i="22" s="1"/>
  <c r="F39" i="22" a="1"/>
  <c r="F39" i="22" s="1"/>
  <c r="L39" i="22" a="1"/>
  <c r="L39" i="22" s="1"/>
  <c r="L31" i="22" a="1"/>
  <c r="L31" i="22" s="1"/>
  <c r="L32" i="22" a="1"/>
  <c r="L32" i="22" s="1"/>
  <c r="O47" i="22" a="1"/>
  <c r="O47" i="22" s="1"/>
  <c r="I31" i="22" a="1"/>
  <c r="I31" i="22" s="1"/>
  <c r="O8" i="22" a="1"/>
  <c r="O8" i="22" s="1"/>
  <c r="O11" i="22" a="1"/>
  <c r="O11" i="22" s="1"/>
  <c r="O6" i="22" a="1"/>
  <c r="O6" i="22" s="1"/>
  <c r="K8" i="22" a="1"/>
  <c r="K8" i="22" s="1"/>
  <c r="E24" i="22" a="1"/>
  <c r="E24" i="22" s="1"/>
  <c r="F24" i="22" s="1"/>
  <c r="N32" i="22" a="1"/>
  <c r="N32" i="22" s="1"/>
  <c r="O26" i="22" a="1"/>
  <c r="O26" i="22" s="1"/>
  <c r="I45" i="22" a="1"/>
  <c r="I45" i="22" s="1"/>
  <c r="I46" i="22" a="1"/>
  <c r="I46" i="22" s="1"/>
  <c r="O33" i="22" a="1"/>
  <c r="O33" i="22" s="1"/>
  <c r="I40" i="22" a="1"/>
  <c r="I40" i="22" s="1"/>
  <c r="L9" i="22" a="1"/>
  <c r="L9" i="22" s="1"/>
  <c r="L10" i="22" a="1"/>
  <c r="L10" i="22" s="1"/>
  <c r="L6" i="22" a="1"/>
  <c r="L6" i="22" s="1"/>
  <c r="O10" i="22" a="1"/>
  <c r="O10" i="22" s="1"/>
  <c r="L12" i="22" a="1"/>
  <c r="L12" i="22" s="1"/>
  <c r="K25" i="22" a="1"/>
  <c r="K25" i="22" s="1"/>
  <c r="K38" i="22" a="1"/>
  <c r="K38" i="22" s="1"/>
  <c r="H25" i="22" a="1"/>
  <c r="H25" i="22" s="1"/>
  <c r="L47" i="22" a="1"/>
  <c r="L47" i="22" s="1"/>
  <c r="F38" i="22" a="1"/>
  <c r="F38" i="22" s="1"/>
  <c r="F46" i="22" a="1"/>
  <c r="F46" i="22" s="1"/>
  <c r="F47" i="22" a="1"/>
  <c r="F47" i="22" s="1"/>
  <c r="O39" i="22" a="1"/>
  <c r="O39" i="22" s="1"/>
  <c r="F45" i="22" a="1"/>
  <c r="F45" i="22" s="1"/>
  <c r="L7" i="22" a="1"/>
  <c r="L7" i="22" s="1"/>
  <c r="O25" i="22" a="1"/>
  <c r="O25" i="22" s="1"/>
  <c r="O9" i="22" a="1"/>
  <c r="O9" i="22" s="1"/>
  <c r="N6" i="22" a="1"/>
  <c r="N6" i="22" s="1"/>
  <c r="E39" i="22" a="1"/>
  <c r="E39" i="22" s="1"/>
  <c r="N46" i="22" a="1"/>
  <c r="N46" i="22" s="1"/>
  <c r="L25" i="22" a="1"/>
  <c r="L25" i="22" s="1"/>
  <c r="O31" i="22" a="1"/>
  <c r="O31" i="22" s="1"/>
  <c r="I47" i="22" a="1"/>
  <c r="I47" i="22" s="1"/>
  <c r="O32" i="22" a="1"/>
  <c r="O32" i="22" s="1"/>
  <c r="L11" i="22" a="1"/>
  <c r="L11" i="22" s="1"/>
  <c r="L38" i="22" a="1"/>
  <c r="L38" i="22" s="1"/>
  <c r="O7" i="22" a="1"/>
  <c r="O7" i="22" s="1"/>
  <c r="K47" i="22" a="1"/>
  <c r="K47" i="22" s="1"/>
  <c r="O46" i="22" a="1"/>
  <c r="O46" i="22" s="1"/>
  <c r="K32" i="22" a="1"/>
  <c r="K32" i="22" s="1"/>
  <c r="N10" i="22" a="1"/>
  <c r="N10" i="22" s="1"/>
  <c r="N26" i="22" a="1"/>
  <c r="N26" i="22" s="1"/>
  <c r="O45" i="22" a="1"/>
  <c r="O45" i="22" s="1"/>
  <c r="I33" i="22" a="1"/>
  <c r="I33" i="22" s="1"/>
  <c r="L45" i="22" a="1"/>
  <c r="L45" i="22" s="1"/>
  <c r="N38" i="22" a="1"/>
  <c r="N38" i="22" s="1"/>
  <c r="K9" i="22" a="1"/>
  <c r="K9" i="22" s="1"/>
  <c r="N31" i="22" a="1"/>
  <c r="N31" i="22" s="1"/>
  <c r="I39" i="22" a="1"/>
  <c r="I39" i="22" s="1"/>
  <c r="O38" i="22" a="1"/>
  <c r="O38" i="22" s="1"/>
  <c r="N40" i="22" a="1"/>
  <c r="N40" i="22" s="1"/>
  <c r="I38" i="22" a="1"/>
  <c r="I38" i="22" s="1"/>
  <c r="O5" i="22" a="1"/>
  <c r="O5" i="22" s="1"/>
  <c r="K11" i="22" a="1"/>
  <c r="K11" i="22" s="1"/>
  <c r="N33" i="22" a="1"/>
  <c r="N33" i="22" s="1"/>
  <c r="O40" i="22" a="1"/>
  <c r="O40" i="22" s="1"/>
  <c r="L26" i="22" a="1"/>
  <c r="L26" i="22" s="1"/>
  <c r="I32" i="22" a="1"/>
  <c r="I32" i="22" s="1"/>
  <c r="L33" i="22" a="1"/>
  <c r="L33" i="22" s="1"/>
  <c r="F40" i="22" a="1"/>
  <c r="F40" i="22" s="1"/>
  <c r="L8" i="22" a="1"/>
  <c r="L8" i="22" s="1"/>
  <c r="L46" i="22" a="1"/>
  <c r="L46" i="22" s="1"/>
  <c r="O12" i="22" a="1"/>
  <c r="O12" i="22" s="1"/>
  <c r="K7" i="22" a="1"/>
  <c r="K7" i="22" s="1"/>
  <c r="E38" i="22" a="1"/>
  <c r="E38" i="22" s="1"/>
  <c r="AC16" i="22"/>
  <c r="AF16" i="22" s="1"/>
  <c r="AB17" i="22"/>
  <c r="AE17" i="22" s="1"/>
  <c r="E26" i="22" a="1"/>
  <c r="E26" i="22" s="1"/>
  <c r="F26" i="22" s="1"/>
  <c r="H32" i="22" a="1"/>
  <c r="H32" i="22" s="1"/>
  <c r="AA15" i="21"/>
  <c r="AA17" i="21"/>
  <c r="AA16" i="21"/>
  <c r="AC15" i="22"/>
  <c r="AF15" i="22" s="1"/>
  <c r="AB16" i="22"/>
  <c r="AE16" i="22" s="1"/>
  <c r="AB15" i="22"/>
  <c r="AA15" i="22"/>
  <c r="AE3" i="21"/>
  <c r="AB17" i="21"/>
  <c r="AB16" i="21"/>
  <c r="AB15" i="21"/>
  <c r="AC17" i="21"/>
  <c r="AC15" i="21"/>
  <c r="AC16" i="21"/>
  <c r="AD32" i="21"/>
  <c r="AC26" i="21"/>
  <c r="AD27" i="21"/>
  <c r="AD45" i="21"/>
  <c r="AD47" i="21"/>
  <c r="AD46" i="21"/>
  <c r="AD38" i="21"/>
  <c r="AD25" i="21"/>
  <c r="AC33" i="21"/>
  <c r="AD31" i="21"/>
  <c r="AC40" i="21"/>
  <c r="AC39" i="21"/>
  <c r="AD33" i="21"/>
  <c r="AD24" i="21"/>
  <c r="AC31" i="21"/>
  <c r="AC24" i="21"/>
  <c r="AC27" i="21"/>
  <c r="AC47" i="21"/>
  <c r="AC46" i="21"/>
  <c r="AC32" i="21"/>
  <c r="AD40" i="21"/>
  <c r="AC25" i="21"/>
  <c r="AD26" i="21"/>
  <c r="AC45" i="21"/>
  <c r="AC38" i="21"/>
  <c r="AD39" i="21"/>
  <c r="AC10" i="21"/>
  <c r="AD5" i="21"/>
  <c r="AD6" i="21"/>
  <c r="AC7" i="21"/>
  <c r="AC8" i="21"/>
  <c r="AD11" i="21"/>
  <c r="AC11" i="21"/>
  <c r="AC12" i="21"/>
  <c r="AD8" i="21"/>
  <c r="AC9" i="21"/>
  <c r="AD10" i="21"/>
  <c r="AD12" i="21"/>
  <c r="AD7" i="21"/>
  <c r="AD9" i="21"/>
  <c r="AC6" i="21"/>
  <c r="AC5" i="21"/>
  <c r="AE5" i="22" a="1"/>
  <c r="AE5" i="22" s="1"/>
  <c r="AG24" i="22" a="1"/>
  <c r="AG24" i="22" s="1"/>
  <c r="AC17" i="22"/>
  <c r="AF17" i="22" s="1"/>
  <c r="AA24" i="22"/>
  <c r="AC29" i="22" a="1"/>
  <c r="AC29" i="22" s="1"/>
  <c r="AC26" i="22" a="1"/>
  <c r="AC26" i="22" s="1"/>
  <c r="AC25" i="22" a="1"/>
  <c r="AC25" i="22" s="1"/>
  <c r="AC27" i="22" a="1"/>
  <c r="AC27" i="22" s="1"/>
  <c r="AC24" i="22" a="1"/>
  <c r="AC24" i="22" s="1"/>
  <c r="AC28" i="22" a="1"/>
  <c r="AC28" i="22" s="1"/>
  <c r="AB29" i="22" a="1"/>
  <c r="AB29" i="22" s="1"/>
  <c r="AD26" i="22" a="1"/>
  <c r="AD26" i="22" s="1"/>
  <c r="AD29" i="22" a="1"/>
  <c r="AD29" i="22" s="1"/>
  <c r="AD27" i="22" a="1"/>
  <c r="AD27" i="22" s="1"/>
  <c r="AB28" i="22" a="1"/>
  <c r="AB28" i="22" s="1"/>
  <c r="AB27" i="22" a="1"/>
  <c r="AB27" i="22" s="1"/>
  <c r="AD25" i="22" a="1"/>
  <c r="AD25" i="22" s="1"/>
  <c r="AB26" i="22" a="1"/>
  <c r="AB26" i="22" s="1"/>
  <c r="AB24" i="22" a="1"/>
  <c r="AB24" i="22" s="1"/>
  <c r="AB25" i="22" a="1"/>
  <c r="AB25" i="22" s="1"/>
  <c r="AD28" i="22" a="1"/>
  <c r="AD28" i="22" s="1"/>
  <c r="AB42" i="21"/>
  <c r="AB45" i="21"/>
  <c r="AB27" i="21"/>
  <c r="AB48" i="21"/>
  <c r="AB40" i="21"/>
  <c r="AB49" i="21"/>
  <c r="AB32" i="21"/>
  <c r="AB50" i="21"/>
  <c r="AB31" i="21"/>
  <c r="AB28" i="21"/>
  <c r="AB29" i="21"/>
  <c r="AB38" i="21"/>
  <c r="AB46" i="21"/>
  <c r="AB26" i="21"/>
  <c r="AB34" i="21"/>
  <c r="AB47" i="21"/>
  <c r="AB25" i="21"/>
  <c r="AB35" i="21"/>
  <c r="AB39" i="21"/>
  <c r="AB33" i="21"/>
  <c r="AB43" i="21"/>
  <c r="AB36" i="21"/>
  <c r="AB24" i="21"/>
  <c r="AB41" i="21"/>
  <c r="AB6" i="21"/>
  <c r="AB10" i="21"/>
  <c r="AB7" i="21"/>
  <c r="AB9" i="21"/>
  <c r="AB5" i="21"/>
  <c r="AB11" i="21"/>
  <c r="AB12" i="21"/>
  <c r="AB8" i="21"/>
  <c r="AD35" i="22" a="1"/>
  <c r="AD35" i="22" s="1"/>
  <c r="AB39" i="22" a="1"/>
  <c r="AB39" i="22" s="1"/>
  <c r="AB40" i="22" a="1"/>
  <c r="AB40" i="22" s="1"/>
  <c r="AC35" i="22" a="1"/>
  <c r="AC35" i="22" s="1"/>
  <c r="AB45" i="22" a="1"/>
  <c r="AB45" i="22" s="1"/>
  <c r="AC36" i="22" a="1"/>
  <c r="AC36" i="22" s="1"/>
  <c r="AB46" i="22" a="1"/>
  <c r="AB46" i="22" s="1"/>
  <c r="AC38" i="22" a="1"/>
  <c r="AC38" i="22" s="1"/>
  <c r="AD38" i="22" a="1"/>
  <c r="AD38" i="22" s="1"/>
  <c r="AB47" i="22" a="1"/>
  <c r="AB47" i="22" s="1"/>
  <c r="AC39" i="22" a="1"/>
  <c r="AC39" i="22" s="1"/>
  <c r="AB48" i="22" a="1"/>
  <c r="AB48" i="22" s="1"/>
  <c r="AC40" i="22" a="1"/>
  <c r="AC40" i="22" s="1"/>
  <c r="AB49" i="22" a="1"/>
  <c r="AB49" i="22" s="1"/>
  <c r="AB35" i="22" a="1"/>
  <c r="AB35" i="22" s="1"/>
  <c r="AC45" i="22" a="1"/>
  <c r="AC45" i="22" s="1"/>
  <c r="AC46" i="22" a="1"/>
  <c r="AC46" i="22" s="1"/>
  <c r="AB38" i="22" a="1"/>
  <c r="AB38" i="22" s="1"/>
  <c r="AB31" i="22" a="1"/>
  <c r="AB31" i="22" s="1"/>
  <c r="AD45" i="22" a="1"/>
  <c r="AD45" i="22" s="1"/>
  <c r="AD36" i="22" a="1"/>
  <c r="AD36" i="22" s="1"/>
  <c r="AD46" i="22" a="1"/>
  <c r="AD46" i="22" s="1"/>
  <c r="AD47" i="22" a="1"/>
  <c r="AD47" i="22" s="1"/>
  <c r="AD48" i="22" a="1"/>
  <c r="AD48" i="22" s="1"/>
  <c r="AB36" i="22" a="1"/>
  <c r="AB36" i="22" s="1"/>
  <c r="AD32" i="22" a="1"/>
  <c r="AD32" i="22" s="1"/>
  <c r="AC41" i="22" a="1"/>
  <c r="AC41" i="22" s="1"/>
  <c r="AB50" i="22" a="1"/>
  <c r="AB50" i="22" s="1"/>
  <c r="AD33" i="22" a="1"/>
  <c r="AD33" i="22" s="1"/>
  <c r="AC42" i="22" a="1"/>
  <c r="AC42" i="22" s="1"/>
  <c r="AC43" i="22" a="1"/>
  <c r="AC43" i="22" s="1"/>
  <c r="AC31" i="22" a="1"/>
  <c r="AC31" i="22" s="1"/>
  <c r="AC49" i="22" a="1"/>
  <c r="AC49" i="22" s="1"/>
  <c r="AD34" i="22" a="1"/>
  <c r="AD34" i="22" s="1"/>
  <c r="AD39" i="22" a="1"/>
  <c r="AD39" i="22" s="1"/>
  <c r="AD41" i="22" a="1"/>
  <c r="AD41" i="22" s="1"/>
  <c r="AC50" i="22" a="1"/>
  <c r="AC50" i="22" s="1"/>
  <c r="AD42" i="22" a="1"/>
  <c r="AD42" i="22" s="1"/>
  <c r="AD40" i="22" a="1"/>
  <c r="AD40" i="22" s="1"/>
  <c r="AD49" i="22" a="1"/>
  <c r="AD49" i="22" s="1"/>
  <c r="AB32" i="22" a="1"/>
  <c r="AB32" i="22" s="1"/>
  <c r="AD50" i="22" a="1"/>
  <c r="AD50" i="22" s="1"/>
  <c r="AB33" i="22" a="1"/>
  <c r="AB33" i="22" s="1"/>
  <c r="AB34" i="22" a="1"/>
  <c r="AB34" i="22" s="1"/>
  <c r="AD43" i="22" a="1"/>
  <c r="AD43" i="22" s="1"/>
  <c r="AC48" i="22" a="1"/>
  <c r="AC48" i="22" s="1"/>
  <c r="AC32" i="22" a="1"/>
  <c r="AC32" i="22" s="1"/>
  <c r="AB41" i="22" a="1"/>
  <c r="AB41" i="22" s="1"/>
  <c r="AC33" i="22" a="1"/>
  <c r="AC33" i="22" s="1"/>
  <c r="AB42" i="22" a="1"/>
  <c r="AB42" i="22" s="1"/>
  <c r="AC47" i="22" a="1"/>
  <c r="AC47" i="22" s="1"/>
  <c r="AD31" i="22" a="1"/>
  <c r="AD31" i="22" s="1"/>
  <c r="AC34" i="22" a="1"/>
  <c r="AC34" i="22" s="1"/>
  <c r="AB43" i="22" a="1"/>
  <c r="AB43" i="22" s="1"/>
  <c r="AB6" i="22" a="1"/>
  <c r="AB6" i="22" s="1"/>
  <c r="AB8" i="22" a="1"/>
  <c r="AB8" i="22" s="1"/>
  <c r="AB7" i="22" a="1"/>
  <c r="AB7" i="22" s="1"/>
  <c r="AB11" i="22" a="1"/>
  <c r="AB11" i="22" s="1"/>
  <c r="AB10" i="22" a="1"/>
  <c r="AB10" i="22" s="1"/>
  <c r="AB5" i="22" a="1"/>
  <c r="AB5" i="22" s="1"/>
  <c r="AB9" i="22" a="1"/>
  <c r="AB9" i="22" s="1"/>
  <c r="AB12" i="22" a="1"/>
  <c r="AB12" i="22" s="1"/>
  <c r="AD6" i="22" a="1"/>
  <c r="AD6" i="22" s="1"/>
  <c r="AC10" i="22" a="1"/>
  <c r="AC10" i="22" s="1"/>
  <c r="AD9" i="22" a="1"/>
  <c r="AD9" i="22" s="1"/>
  <c r="AD7" i="22" a="1"/>
  <c r="AD7" i="22" s="1"/>
  <c r="AC11" i="22" a="1"/>
  <c r="AC11" i="22" s="1"/>
  <c r="AC8" i="22" a="1"/>
  <c r="AC8" i="22" s="1"/>
  <c r="AC12" i="22" a="1"/>
  <c r="AC12" i="22" s="1"/>
  <c r="AC5" i="22" a="1"/>
  <c r="AC5" i="22" s="1"/>
  <c r="AD11" i="22" a="1"/>
  <c r="AD11" i="22" s="1"/>
  <c r="AC9" i="22" a="1"/>
  <c r="AC9" i="22" s="1"/>
  <c r="AD8" i="22" a="1"/>
  <c r="AD8" i="22" s="1"/>
  <c r="AC6" i="22" a="1"/>
  <c r="AC6" i="22" s="1"/>
  <c r="AD12" i="22" a="1"/>
  <c r="AD12" i="22" s="1"/>
  <c r="AD5" i="22" a="1"/>
  <c r="AD5" i="22" s="1"/>
  <c r="AD10" i="22" a="1"/>
  <c r="AD10" i="22" s="1"/>
  <c r="AC7" i="22" a="1"/>
  <c r="AC7" i="22" s="1"/>
  <c r="AE16" i="21" l="1"/>
  <c r="AE15" i="21"/>
  <c r="AE17" i="21"/>
  <c r="AF15" i="21"/>
  <c r="AF17" i="21"/>
  <c r="AF16" i="21"/>
  <c r="AG32" i="21"/>
  <c r="AG40" i="21"/>
  <c r="AG31" i="21"/>
  <c r="AG26" i="21"/>
  <c r="AF47" i="21"/>
  <c r="AF26" i="21"/>
  <c r="AF38" i="21"/>
  <c r="AG39" i="21"/>
  <c r="AG25" i="21"/>
  <c r="AF33" i="21"/>
  <c r="AG27" i="21"/>
  <c r="AG47" i="21"/>
  <c r="AG46" i="21"/>
  <c r="AF24" i="21"/>
  <c r="AF40" i="21"/>
  <c r="AF39" i="21"/>
  <c r="AF32" i="21"/>
  <c r="AF31" i="21"/>
  <c r="AG45" i="21"/>
  <c r="AG38" i="21"/>
  <c r="AG24" i="21"/>
  <c r="AF45" i="21"/>
  <c r="AG33" i="21"/>
  <c r="AF25" i="21"/>
  <c r="AF27" i="21"/>
  <c r="AF46" i="21"/>
  <c r="AE6" i="21"/>
  <c r="AE10" i="21"/>
  <c r="AG5" i="21"/>
  <c r="AF6" i="21"/>
  <c r="AF10" i="21"/>
  <c r="AF8" i="21"/>
  <c r="AE8" i="21"/>
  <c r="AF7" i="21"/>
  <c r="AF11" i="21"/>
  <c r="AF5" i="21"/>
  <c r="AE7" i="21"/>
  <c r="AE11" i="21"/>
  <c r="AF12" i="21"/>
  <c r="AF9" i="21"/>
  <c r="AE5" i="21"/>
  <c r="AE12" i="21"/>
  <c r="AE9" i="21"/>
  <c r="AD16" i="21"/>
  <c r="AE15" i="22"/>
  <c r="AG15" i="22" s="1"/>
  <c r="AD15" i="22"/>
  <c r="AD15" i="21"/>
  <c r="AD17" i="21"/>
  <c r="AA16" i="22"/>
  <c r="AA17" i="22"/>
  <c r="AD24" i="22"/>
  <c r="AG17" i="21" l="1"/>
  <c r="AG15" i="21"/>
  <c r="AG16" i="21"/>
  <c r="AG17" i="22"/>
  <c r="AD17" i="22"/>
  <c r="AG16" i="22"/>
  <c r="AD16" i="22"/>
  <c r="AE38" i="21"/>
  <c r="AE43" i="21"/>
  <c r="AG6" i="21"/>
  <c r="AG10" i="21"/>
  <c r="AE28" i="21"/>
  <c r="AE29" i="21"/>
  <c r="AE24" i="21"/>
  <c r="AE35" i="21"/>
  <c r="AG11" i="21"/>
  <c r="AG8" i="21"/>
  <c r="AE33" i="21"/>
  <c r="AG12" i="21"/>
  <c r="AE39" i="21"/>
  <c r="AE47" i="21"/>
  <c r="AE36" i="21"/>
  <c r="AE27" i="21"/>
  <c r="AE26" i="21"/>
  <c r="AE41" i="21"/>
  <c r="AG7" i="21"/>
  <c r="AE42" i="21"/>
  <c r="AE25" i="21"/>
  <c r="AE32" i="21"/>
  <c r="AE31" i="21"/>
  <c r="AE50" i="21"/>
  <c r="AE48" i="21"/>
  <c r="AG9" i="21"/>
  <c r="AE45" i="21"/>
  <c r="AE34" i="21"/>
  <c r="AE49" i="21"/>
  <c r="AE46" i="21"/>
  <c r="AH3" i="21"/>
  <c r="AE40" i="21"/>
  <c r="AF25" i="22" l="1" a="1"/>
  <c r="AF25" i="22" s="1"/>
  <c r="AF27" i="22" a="1"/>
  <c r="AF27" i="22" s="1"/>
  <c r="AF24" i="22" a="1"/>
  <c r="AF24" i="22" s="1"/>
  <c r="AF29" i="22" a="1"/>
  <c r="AF29" i="22" s="1"/>
  <c r="AF28" i="22" a="1"/>
  <c r="AF28" i="22" s="1"/>
  <c r="AF26" i="22" a="1"/>
  <c r="AF26" i="22" s="1"/>
  <c r="AE26" i="22" a="1"/>
  <c r="AE26" i="22" s="1"/>
  <c r="AE25" i="22" a="1"/>
  <c r="AE25" i="22" s="1"/>
  <c r="AE29" i="22" a="1"/>
  <c r="AE29" i="22" s="1"/>
  <c r="AG26" i="22" a="1"/>
  <c r="AG26" i="22" s="1"/>
  <c r="AG29" i="22" a="1"/>
  <c r="AG29" i="22" s="1"/>
  <c r="AG28" i="22" a="1"/>
  <c r="AG28" i="22" s="1"/>
  <c r="AG25" i="22" a="1"/>
  <c r="AG25" i="22" s="1"/>
  <c r="AE24" i="22" a="1"/>
  <c r="AE24" i="22" s="1"/>
  <c r="AE28" i="22" a="1"/>
  <c r="AE28" i="22" s="1"/>
  <c r="AE27" i="22" a="1"/>
  <c r="AE27" i="22" s="1"/>
  <c r="AG27" i="22" a="1"/>
  <c r="AG27" i="22" s="1"/>
  <c r="AK3" i="21"/>
  <c r="AH46" i="21"/>
  <c r="AH47" i="21"/>
  <c r="AJ5" i="21"/>
  <c r="AH39" i="21"/>
  <c r="AH48" i="21"/>
  <c r="AI5" i="21"/>
  <c r="AH36" i="21"/>
  <c r="AH49" i="21"/>
  <c r="AH41" i="21"/>
  <c r="AH38" i="21"/>
  <c r="AH40" i="21"/>
  <c r="AH33" i="21"/>
  <c r="AH32" i="21"/>
  <c r="AH35" i="21"/>
  <c r="AH31" i="21"/>
  <c r="AH34" i="21"/>
  <c r="AH42" i="21"/>
  <c r="AH43" i="21"/>
  <c r="AH45" i="21"/>
  <c r="AH50" i="21"/>
  <c r="AG35" i="22" a="1"/>
  <c r="AG35" i="22" s="1"/>
  <c r="AF35" i="22" a="1"/>
  <c r="AF35" i="22" s="1"/>
  <c r="AF45" i="22" a="1"/>
  <c r="AF45" i="22" s="1"/>
  <c r="AG36" i="22" a="1"/>
  <c r="AG36" i="22" s="1"/>
  <c r="AF46" i="22" a="1"/>
  <c r="AF46" i="22" s="1"/>
  <c r="AG38" i="22" a="1"/>
  <c r="AG38" i="22" s="1"/>
  <c r="AF47" i="22" a="1"/>
  <c r="AF47" i="22" s="1"/>
  <c r="AG39" i="22" a="1"/>
  <c r="AG39" i="22" s="1"/>
  <c r="AF48" i="22" a="1"/>
  <c r="AF48" i="22" s="1"/>
  <c r="AF31" i="22" a="1"/>
  <c r="AF31" i="22" s="1"/>
  <c r="AG40" i="22" a="1"/>
  <c r="AG40" i="22" s="1"/>
  <c r="AF49" i="22" a="1"/>
  <c r="AF49" i="22" s="1"/>
  <c r="AE38" i="22" a="1"/>
  <c r="AE38" i="22" s="1"/>
  <c r="AE35" i="22" a="1"/>
  <c r="AE35" i="22" s="1"/>
  <c r="AG46" i="22" a="1"/>
  <c r="AG46" i="22" s="1"/>
  <c r="AG47" i="22" a="1"/>
  <c r="AG47" i="22" s="1"/>
  <c r="AF36" i="22" a="1"/>
  <c r="AF36" i="22" s="1"/>
  <c r="AG31" i="22" a="1"/>
  <c r="AG31" i="22" s="1"/>
  <c r="AE36" i="22" a="1"/>
  <c r="AE36" i="22" s="1"/>
  <c r="AF38" i="22" a="1"/>
  <c r="AF38" i="22" s="1"/>
  <c r="AF39" i="22" a="1"/>
  <c r="AF39" i="22" s="1"/>
  <c r="AF40" i="22" a="1"/>
  <c r="AF40" i="22" s="1"/>
  <c r="AE45" i="22" a="1"/>
  <c r="AE45" i="22" s="1"/>
  <c r="AG45" i="22" a="1"/>
  <c r="AG45" i="22" s="1"/>
  <c r="AE46" i="22" a="1"/>
  <c r="AE46" i="22" s="1"/>
  <c r="AE47" i="22" a="1"/>
  <c r="AE47" i="22" s="1"/>
  <c r="AG50" i="22" a="1"/>
  <c r="AG50" i="22" s="1"/>
  <c r="AE32" i="22" a="1"/>
  <c r="AE32" i="22" s="1"/>
  <c r="AE33" i="22" a="1"/>
  <c r="AE33" i="22" s="1"/>
  <c r="AE34" i="22" a="1"/>
  <c r="AE34" i="22" s="1"/>
  <c r="AF32" i="22" a="1"/>
  <c r="AF32" i="22" s="1"/>
  <c r="AF33" i="22" a="1"/>
  <c r="AF33" i="22" s="1"/>
  <c r="AF34" i="22" a="1"/>
  <c r="AF34" i="22" s="1"/>
  <c r="AE31" i="22" a="1"/>
  <c r="AE31" i="22" s="1"/>
  <c r="AE41" i="22" a="1"/>
  <c r="AE41" i="22" s="1"/>
  <c r="AE42" i="22" a="1"/>
  <c r="AE42" i="22" s="1"/>
  <c r="AE43" i="22" a="1"/>
  <c r="AE43" i="22" s="1"/>
  <c r="AE49" i="22" a="1"/>
  <c r="AE49" i="22" s="1"/>
  <c r="AG32" i="22" a="1"/>
  <c r="AG32" i="22" s="1"/>
  <c r="AF41" i="22" a="1"/>
  <c r="AF41" i="22" s="1"/>
  <c r="AG33" i="22" a="1"/>
  <c r="AG33" i="22" s="1"/>
  <c r="AF42" i="22" a="1"/>
  <c r="AF42" i="22" s="1"/>
  <c r="AE48" i="22" a="1"/>
  <c r="AE48" i="22" s="1"/>
  <c r="AG48" i="22" a="1"/>
  <c r="AG48" i="22" s="1"/>
  <c r="AE40" i="22" a="1"/>
  <c r="AE40" i="22" s="1"/>
  <c r="AG49" i="22" a="1"/>
  <c r="AG49" i="22" s="1"/>
  <c r="AE50" i="22" a="1"/>
  <c r="AE50" i="22" s="1"/>
  <c r="AF43" i="22" a="1"/>
  <c r="AF43" i="22" s="1"/>
  <c r="AE39" i="22" a="1"/>
  <c r="AE39" i="22" s="1"/>
  <c r="AG41" i="22" a="1"/>
  <c r="AG41" i="22" s="1"/>
  <c r="AF50" i="22" a="1"/>
  <c r="AF50" i="22" s="1"/>
  <c r="AG42" i="22" a="1"/>
  <c r="AG42" i="22" s="1"/>
  <c r="AG34" i="22" a="1"/>
  <c r="AG34" i="22" s="1"/>
  <c r="AG43" i="22" a="1"/>
  <c r="AG43" i="22" s="1"/>
  <c r="AF6" i="22" a="1"/>
  <c r="AF6" i="22" s="1"/>
  <c r="AF8" i="22" a="1"/>
  <c r="AF8" i="22" s="1"/>
  <c r="AG10" i="22" a="1"/>
  <c r="AG10" i="22" s="1"/>
  <c r="AG11" i="22" a="1"/>
  <c r="AG11" i="22" s="1"/>
  <c r="AG6" i="22" a="1"/>
  <c r="AG6" i="22" s="1"/>
  <c r="AG7" i="22" a="1"/>
  <c r="AG7" i="22" s="1"/>
  <c r="AE8" i="22" a="1"/>
  <c r="AE8" i="22" s="1"/>
  <c r="AF9" i="22" a="1"/>
  <c r="AF9" i="22" s="1"/>
  <c r="AE9" i="22" a="1"/>
  <c r="AE9" i="22" s="1"/>
  <c r="AF7" i="22" a="1"/>
  <c r="AF7" i="22" s="1"/>
  <c r="AG5" i="22" a="1"/>
  <c r="AG5" i="22" s="1"/>
  <c r="AE10" i="22" a="1"/>
  <c r="AE10" i="22" s="1"/>
  <c r="AE11" i="22" a="1"/>
  <c r="AE11" i="22" s="1"/>
  <c r="AF10" i="22" a="1"/>
  <c r="AF10" i="22" s="1"/>
  <c r="AF11" i="22" a="1"/>
  <c r="AF11" i="22" s="1"/>
  <c r="AF12" i="22" a="1"/>
  <c r="AF12" i="22" s="1"/>
  <c r="AG12" i="22" a="1"/>
  <c r="AG12" i="22" s="1"/>
  <c r="AE6" i="22" a="1"/>
  <c r="AE6" i="22" s="1"/>
  <c r="AG8" i="22" a="1"/>
  <c r="AG8" i="22" s="1"/>
  <c r="AG9" i="22" a="1"/>
  <c r="AG9" i="22" s="1"/>
  <c r="AE12" i="22" a="1"/>
  <c r="AE12" i="22" s="1"/>
  <c r="AE7" i="22" a="1"/>
  <c r="AE7" i="22" s="1"/>
  <c r="AF5" i="22" a="1"/>
  <c r="AF5" i="22" s="1"/>
  <c r="AN47" i="22" l="1"/>
  <c r="AN46" i="22"/>
  <c r="AN49" i="22"/>
  <c r="AN50" i="22"/>
  <c r="AN45" i="22"/>
  <c r="AN48" i="22"/>
  <c r="AN41" i="22"/>
  <c r="AN39" i="22"/>
  <c r="AN38" i="22"/>
  <c r="AN42" i="22"/>
  <c r="AN40" i="22"/>
  <c r="AN43" i="22"/>
  <c r="AN32" i="22"/>
  <c r="AN36" i="22"/>
  <c r="AN35" i="22"/>
  <c r="AN34" i="22"/>
  <c r="AN33" i="22"/>
  <c r="AN26" i="22"/>
  <c r="AN28" i="22"/>
  <c r="AN29" i="22"/>
  <c r="AN27" i="22"/>
  <c r="AN31" i="22"/>
  <c r="AN25" i="22"/>
  <c r="AL5" i="21"/>
  <c r="AK34" i="21"/>
  <c r="AK38" i="21"/>
  <c r="AM5" i="21"/>
  <c r="AK33" i="21"/>
  <c r="AK48" i="21"/>
  <c r="AK46" i="21"/>
  <c r="AK5" i="21"/>
  <c r="AK49" i="21"/>
  <c r="AK31" i="21"/>
  <c r="AK42" i="21"/>
  <c r="AK47" i="21"/>
  <c r="AK41" i="21"/>
  <c r="AK32" i="21"/>
  <c r="AK40" i="21"/>
  <c r="AK39" i="21"/>
  <c r="AK43" i="21"/>
  <c r="AK36" i="21"/>
  <c r="AK45" i="21"/>
  <c r="AK35" i="21"/>
  <c r="AK50" i="21"/>
  <c r="AD19" i="22" l="1" a="1"/>
  <c r="AD19" i="22" s="1"/>
  <c r="L19" i="22" a="1"/>
  <c r="L19" i="22" s="1"/>
  <c r="I19" i="22" a="1"/>
  <c r="I19" i="22" s="1"/>
  <c r="O19" i="22" a="1"/>
  <c r="O19" i="22" s="1"/>
  <c r="R19" i="22" a="1"/>
  <c r="R19" i="22" s="1"/>
  <c r="AG19" i="22" a="1"/>
  <c r="AG19" i="22" s="1"/>
  <c r="AA19" i="22" a="1"/>
  <c r="AA19" i="22" s="1"/>
  <c r="X19" i="22" a="1"/>
  <c r="X19" i="22" s="1"/>
  <c r="U19" i="22" a="1"/>
  <c r="U19" i="22" s="1"/>
  <c r="F19" i="22" a="1"/>
  <c r="F19" i="22" s="1"/>
  <c r="AK18" i="22" l="1"/>
  <c r="F13" i="21" l="1"/>
  <c r="E13" i="21"/>
  <c r="F5" i="21"/>
  <c r="E5" i="21"/>
  <c r="E11" i="21"/>
  <c r="F11" i="21"/>
  <c r="E9" i="21"/>
  <c r="F9" i="21"/>
  <c r="F10" i="21"/>
  <c r="E10" i="21"/>
  <c r="F8" i="21"/>
  <c r="E8" i="21"/>
  <c r="F7" i="21"/>
  <c r="E7" i="21"/>
  <c r="E6" i="21"/>
  <c r="F6" i="21"/>
  <c r="E12" i="21"/>
  <c r="F12" i="21"/>
  <c r="H13" i="21" l="1"/>
  <c r="I13" i="21"/>
  <c r="V18" i="18"/>
  <c r="D18" i="22"/>
  <c r="J18" i="22" l="1"/>
  <c r="G18" i="22"/>
  <c r="M18" i="22" l="1"/>
  <c r="L18" i="22"/>
  <c r="P18" i="22" l="1"/>
  <c r="O18" i="22"/>
  <c r="S18" i="22" l="1"/>
  <c r="R18" i="22"/>
  <c r="V18" i="22" l="1"/>
  <c r="U18" i="22"/>
  <c r="Y18" i="22" l="1"/>
  <c r="X18" i="22"/>
  <c r="AB18" i="22" l="1"/>
  <c r="AA18" i="22"/>
  <c r="AE18" i="22" l="1"/>
  <c r="AG18" i="22" s="1"/>
  <c r="AD18" i="22"/>
  <c r="K13" i="18" l="1"/>
  <c r="V13" i="18"/>
  <c r="E13" i="22" a="1"/>
  <c r="E13" i="22" s="1"/>
  <c r="H13" i="22" a="1"/>
  <c r="H13" i="22" s="1"/>
  <c r="F13" i="22" a="1"/>
  <c r="F13" i="22" s="1"/>
  <c r="I13" i="22" a="1"/>
  <c r="I13" i="22" s="1"/>
  <c r="N22" i="20"/>
  <c r="V22" i="20"/>
  <c r="S22" i="20"/>
  <c r="W22" i="20"/>
  <c r="J22" i="20"/>
  <c r="H22" i="20"/>
  <c r="R22" i="20"/>
  <c r="M22" i="20"/>
  <c r="V17" i="18"/>
  <c r="I17" i="18" s="1"/>
  <c r="AI17" i="22"/>
  <c r="E17" i="22" s="1"/>
  <c r="H17" i="22" s="1"/>
  <c r="K17" i="22" s="1"/>
  <c r="N17" i="22" s="1"/>
  <c r="Q17" i="22" s="1"/>
  <c r="T17" i="22" s="1"/>
  <c r="W17" i="22" s="1"/>
  <c r="K17" i="18"/>
  <c r="D17" i="22"/>
  <c r="E12" i="20"/>
  <c r="AL12" i="22" s="1"/>
  <c r="H12" i="22" a="1"/>
  <c r="H12" i="22" s="1"/>
  <c r="E12" i="22" a="1"/>
  <c r="E12" i="22" s="1"/>
  <c r="I12" i="22" a="1"/>
  <c r="I12" i="22" s="1"/>
  <c r="F12" i="22" a="1"/>
  <c r="F12" i="22" s="1"/>
  <c r="E15" i="20"/>
  <c r="AL15" i="22" s="1"/>
  <c r="K22" i="20"/>
  <c r="K6" i="18"/>
  <c r="V6" i="18"/>
  <c r="I6" i="18" s="1"/>
  <c r="E11" i="22" a="1"/>
  <c r="E11" i="22" s="1"/>
  <c r="E11" i="20"/>
  <c r="AL11" i="22" s="1"/>
  <c r="H11" i="22" a="1"/>
  <c r="H11" i="22" s="1"/>
  <c r="I11" i="22" a="1"/>
  <c r="I11" i="22" s="1"/>
  <c r="F11" i="22" a="1"/>
  <c r="F11" i="22" s="1"/>
  <c r="E16" i="20"/>
  <c r="L22" i="20"/>
  <c r="P22" i="20"/>
  <c r="K10" i="18"/>
  <c r="V10" i="18"/>
  <c r="I10" i="18" s="1"/>
  <c r="E8" i="22" a="1"/>
  <c r="E8" i="22" s="1"/>
  <c r="E8" i="20"/>
  <c r="AL8" i="22" s="1"/>
  <c r="H8" i="22" a="1"/>
  <c r="H8" i="22" s="1"/>
  <c r="F8" i="22" a="1"/>
  <c r="F8" i="22" s="1"/>
  <c r="I8" i="22" a="1"/>
  <c r="I8" i="22" s="1"/>
  <c r="E17" i="20"/>
  <c r="AL16" i="22" s="1"/>
  <c r="T22" i="20"/>
  <c r="X22" i="20"/>
  <c r="K7" i="18"/>
  <c r="V7" i="18"/>
  <c r="I7" i="18" s="1"/>
  <c r="O22" i="20"/>
  <c r="E5" i="20"/>
  <c r="AL5" i="22" s="1"/>
  <c r="H5" i="22" a="1"/>
  <c r="H5" i="22" s="1"/>
  <c r="E5" i="22" a="1"/>
  <c r="E5" i="22" s="1"/>
  <c r="I5" i="22" a="1"/>
  <c r="I5" i="22" s="1"/>
  <c r="F5" i="22" a="1"/>
  <c r="F5" i="22" s="1"/>
  <c r="G22" i="20"/>
  <c r="E18" i="20"/>
  <c r="AI18" i="22"/>
  <c r="E18" i="22" s="1"/>
  <c r="K18" i="18"/>
  <c r="K8" i="18"/>
  <c r="V8" i="18"/>
  <c r="I8" i="18" s="1"/>
  <c r="AL19" i="22"/>
  <c r="E7" i="20"/>
  <c r="AL7" i="22" s="1"/>
  <c r="H7" i="22" a="1"/>
  <c r="H7" i="22" s="1"/>
  <c r="E7" i="22" a="1"/>
  <c r="E7" i="22" s="1"/>
  <c r="F7" i="22" a="1"/>
  <c r="F7" i="22" s="1"/>
  <c r="I7" i="22" a="1"/>
  <c r="I7" i="22" s="1"/>
  <c r="E19" i="20"/>
  <c r="I22" i="20"/>
  <c r="K9" i="18"/>
  <c r="V9" i="18"/>
  <c r="I9" i="18" s="1"/>
  <c r="AI15" i="22"/>
  <c r="E15" i="22" s="1"/>
  <c r="H15" i="22" s="1"/>
  <c r="K15" i="22" s="1"/>
  <c r="K15" i="18"/>
  <c r="V15" i="18"/>
  <c r="I15" i="18" s="1"/>
  <c r="D15" i="22"/>
  <c r="E6" i="20"/>
  <c r="AL6" i="22" s="1"/>
  <c r="H6" i="22" a="1"/>
  <c r="H6" i="22" s="1"/>
  <c r="E6" i="22" a="1"/>
  <c r="E6" i="22" s="1"/>
  <c r="F6" i="22" a="1"/>
  <c r="F6" i="22" s="1"/>
  <c r="I6" i="22" a="1"/>
  <c r="I6" i="22" s="1"/>
  <c r="E20" i="20"/>
  <c r="AL18" i="22" s="1"/>
  <c r="U22" i="20"/>
  <c r="Q22" i="20"/>
  <c r="K11" i="18"/>
  <c r="V11" i="18"/>
  <c r="I11" i="18" s="1"/>
  <c r="K5" i="18"/>
  <c r="V5" i="18"/>
  <c r="I5" i="18" s="1"/>
  <c r="E10" i="20"/>
  <c r="AL10" i="22" s="1"/>
  <c r="H10" i="22" a="1"/>
  <c r="H10" i="22" s="1"/>
  <c r="E10" i="22" a="1"/>
  <c r="E10" i="22" s="1"/>
  <c r="I10" i="22" a="1"/>
  <c r="I10" i="22" s="1"/>
  <c r="F10" i="22" a="1"/>
  <c r="F10" i="22" s="1"/>
  <c r="K12" i="18"/>
  <c r="V12" i="18"/>
  <c r="I12" i="18" s="1"/>
  <c r="AI16" i="22"/>
  <c r="E16" i="22" s="1"/>
  <c r="H16" i="22" s="1"/>
  <c r="K16" i="22" s="1"/>
  <c r="N16" i="22" s="1"/>
  <c r="Q16" i="22" s="1"/>
  <c r="T16" i="22" s="1"/>
  <c r="W16" i="22" s="1"/>
  <c r="D16" i="22"/>
  <c r="K16" i="18"/>
  <c r="V16" i="18"/>
  <c r="I16" i="18" s="1"/>
  <c r="E13" i="20"/>
  <c r="AL13" i="22" s="1"/>
  <c r="E9" i="22" a="1"/>
  <c r="E9" i="22" s="1"/>
  <c r="E9" i="20"/>
  <c r="AL9" i="22" s="1"/>
  <c r="H9" i="22" a="1"/>
  <c r="H9" i="22" s="1"/>
  <c r="I9" i="22" a="1"/>
  <c r="I9" i="22" s="1"/>
  <c r="F9" i="22" a="1"/>
  <c r="F9" i="22" s="1"/>
  <c r="P9" i="22" l="1" a="1"/>
  <c r="P9" i="22" s="1"/>
  <c r="S9" i="22" a="1"/>
  <c r="S9" i="22" s="1"/>
  <c r="P10" i="22" a="1"/>
  <c r="P10" i="22" s="1"/>
  <c r="S10" i="22" a="1"/>
  <c r="S10" i="22" s="1"/>
  <c r="S5" i="22" a="1"/>
  <c r="S5" i="22" s="1"/>
  <c r="P5" i="22" a="1"/>
  <c r="P5" i="22" s="1"/>
  <c r="P12" i="22" a="1"/>
  <c r="P12" i="22" s="1"/>
  <c r="S12" i="22" a="1"/>
  <c r="S12" i="22" s="1"/>
  <c r="P7" i="22" a="1"/>
  <c r="P7" i="22" s="1"/>
  <c r="S7" i="22" a="1"/>
  <c r="S7" i="22" s="1"/>
  <c r="S11" i="22" a="1"/>
  <c r="S11" i="22" s="1"/>
  <c r="P11" i="22" a="1"/>
  <c r="P11" i="22" s="1"/>
  <c r="P8" i="22" a="1"/>
  <c r="P8" i="22" s="1"/>
  <c r="S8" i="22" a="1"/>
  <c r="S8" i="22" s="1"/>
  <c r="P6" i="22" a="1"/>
  <c r="P6" i="22" s="1"/>
  <c r="S6" i="22" a="1"/>
  <c r="S6" i="22" s="1"/>
  <c r="J11" i="22" a="1"/>
  <c r="J11" i="22" s="1"/>
  <c r="M11" i="22" a="1"/>
  <c r="M11" i="22" s="1"/>
  <c r="M9" i="22" a="1"/>
  <c r="M9" i="22" s="1"/>
  <c r="J9" i="22" a="1"/>
  <c r="J9" i="22" s="1"/>
  <c r="M10" i="22" a="1"/>
  <c r="M10" i="22" s="1"/>
  <c r="J10" i="22" a="1"/>
  <c r="J10" i="22" s="1"/>
  <c r="J7" i="22" a="1"/>
  <c r="J7" i="22" s="1"/>
  <c r="M7" i="22" a="1"/>
  <c r="M7" i="22" s="1"/>
  <c r="M5" i="22" a="1"/>
  <c r="M5" i="22" s="1"/>
  <c r="J5" i="22" a="1"/>
  <c r="J5" i="22" s="1"/>
  <c r="J12" i="22" a="1"/>
  <c r="J12" i="22" s="1"/>
  <c r="M12" i="22" a="1"/>
  <c r="M12" i="22" s="1"/>
  <c r="J6" i="22" a="1"/>
  <c r="J6" i="22" s="1"/>
  <c r="M6" i="22" a="1"/>
  <c r="M6" i="22" s="1"/>
  <c r="M8" i="22" a="1"/>
  <c r="M8" i="22" s="1"/>
  <c r="J8" i="22" a="1"/>
  <c r="J8" i="22" s="1"/>
  <c r="N15" i="22"/>
  <c r="Q15" i="22" s="1"/>
  <c r="T15" i="22" s="1"/>
  <c r="W15" i="22" s="1"/>
  <c r="G13" i="22" a="1"/>
  <c r="G13" i="22" s="1"/>
  <c r="D13" i="22" a="1"/>
  <c r="D13" i="22" s="1"/>
  <c r="E22" i="20"/>
  <c r="AL17" i="22" s="1"/>
  <c r="H18" i="22"/>
  <c r="I18" i="22" s="1"/>
  <c r="F18" i="22"/>
  <c r="F16" i="22"/>
  <c r="G16" i="22"/>
  <c r="D7" i="22" a="1"/>
  <c r="D7" i="22" s="1"/>
  <c r="G7" i="22" a="1"/>
  <c r="G7" i="22" s="1"/>
  <c r="G5" i="22" a="1"/>
  <c r="G5" i="22" s="1"/>
  <c r="D5" i="22" a="1"/>
  <c r="D5" i="22" s="1"/>
  <c r="G12" i="22" a="1"/>
  <c r="G12" i="22" s="1"/>
  <c r="D12" i="22" a="1"/>
  <c r="D12" i="22" s="1"/>
  <c r="AM18" i="22"/>
  <c r="AN18" i="22"/>
  <c r="G10" i="22" a="1"/>
  <c r="G10" i="22" s="1"/>
  <c r="D10" i="22" a="1"/>
  <c r="D10" i="22" s="1"/>
  <c r="G11" i="22" a="1"/>
  <c r="G11" i="22" s="1"/>
  <c r="D11" i="22" a="1"/>
  <c r="D11" i="22" s="1"/>
  <c r="D8" i="22" a="1"/>
  <c r="D8" i="22" s="1"/>
  <c r="G8" i="22" a="1"/>
  <c r="G8" i="22" s="1"/>
  <c r="G6" i="22" a="1"/>
  <c r="G6" i="22" s="1"/>
  <c r="D6" i="22" a="1"/>
  <c r="D6" i="22" s="1"/>
  <c r="G17" i="22"/>
  <c r="F17" i="22"/>
  <c r="D9" i="22" a="1"/>
  <c r="D9" i="22" s="1"/>
  <c r="G9" i="22" a="1"/>
  <c r="G9" i="22" s="1"/>
  <c r="G15" i="22"/>
  <c r="F15" i="22"/>
  <c r="AK19" i="22"/>
  <c r="I15" i="22" l="1"/>
  <c r="J15" i="22"/>
  <c r="I17" i="22"/>
  <c r="J17" i="22"/>
  <c r="I16" i="22"/>
  <c r="J16" i="22"/>
  <c r="AK13" i="22"/>
  <c r="AK10" i="22"/>
  <c r="AK7" i="22"/>
  <c r="AK6" i="22"/>
  <c r="AM19" i="22"/>
  <c r="AN19" i="22"/>
  <c r="AK9" i="22"/>
  <c r="AK17" i="22"/>
  <c r="AK8" i="22"/>
  <c r="AK15" i="22"/>
  <c r="AK12" i="22"/>
  <c r="AK11" i="22"/>
  <c r="AK5" i="22"/>
  <c r="AK16" i="22"/>
  <c r="M16" i="22" l="1"/>
  <c r="L16" i="22"/>
  <c r="M17" i="22"/>
  <c r="L17" i="22"/>
  <c r="M15" i="22"/>
  <c r="L15" i="22"/>
  <c r="AN13" i="22"/>
  <c r="AM13" i="22"/>
  <c r="AM15" i="22"/>
  <c r="AN15" i="22"/>
  <c r="AN8" i="22"/>
  <c r="AM8" i="22"/>
  <c r="AN6" i="22"/>
  <c r="AM6" i="22"/>
  <c r="AN16" i="22"/>
  <c r="AM16" i="22"/>
  <c r="AM5" i="22"/>
  <c r="AN5" i="22"/>
  <c r="AN17" i="22"/>
  <c r="AM17" i="22"/>
  <c r="AN7" i="22"/>
  <c r="AM7" i="22"/>
  <c r="AN11" i="22"/>
  <c r="AM11" i="22"/>
  <c r="AM12" i="22"/>
  <c r="AN12" i="22"/>
  <c r="AN9" i="22"/>
  <c r="AM9" i="22"/>
  <c r="AN10" i="22"/>
  <c r="AM10" i="22"/>
  <c r="O15" i="22" l="1"/>
  <c r="P15" i="22"/>
  <c r="P17" i="22"/>
  <c r="O17" i="22"/>
  <c r="P16" i="22"/>
  <c r="O16" i="22"/>
  <c r="S16" i="22" l="1"/>
  <c r="R16" i="22"/>
  <c r="S17" i="22"/>
  <c r="R17" i="22"/>
  <c r="S15" i="22"/>
  <c r="R15" i="22"/>
  <c r="V15" i="22" l="1"/>
  <c r="X15" i="22" s="1"/>
  <c r="U15" i="22"/>
  <c r="V17" i="22"/>
  <c r="X17" i="22" s="1"/>
  <c r="U17" i="22"/>
  <c r="V16" i="22"/>
  <c r="X16" i="22" s="1"/>
  <c r="U16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<sst xmlns="http://schemas.openxmlformats.org/spreadsheetml/2006/main" count="372" uniqueCount="256">
  <si>
    <t>Total number of participants</t>
  </si>
  <si>
    <t>Number of men</t>
  </si>
  <si>
    <t>Number of women</t>
  </si>
  <si>
    <t>Number who are unemployed, including long-term unemployed</t>
  </si>
  <si>
    <t>Number with disabilities</t>
  </si>
  <si>
    <t>Number from ethnic minorities</t>
  </si>
  <si>
    <t>Number who move into education or training on leaving</t>
  </si>
  <si>
    <t>Number who move into employment, including self-employment, on leaving</t>
  </si>
  <si>
    <t>Outputs</t>
  </si>
  <si>
    <t>Results</t>
  </si>
  <si>
    <t>Project ID</t>
  </si>
  <si>
    <t>Lead organisation</t>
  </si>
  <si>
    <t>Project outline reference</t>
  </si>
  <si>
    <t>Date</t>
  </si>
  <si>
    <t>Completed by</t>
  </si>
  <si>
    <t>Version control</t>
  </si>
  <si>
    <t>Version</t>
  </si>
  <si>
    <t>It's important to ensure that you have saved and retained past versions of your schedule. Note below any revisions that have been made.</t>
  </si>
  <si>
    <t>Reason for update</t>
  </si>
  <si>
    <t>Number who are economically inactive, including not in education or training</t>
  </si>
  <si>
    <t>Project Outcome 1</t>
  </si>
  <si>
    <t>Project Outcome 2</t>
  </si>
  <si>
    <t>Project Outcome 3</t>
  </si>
  <si>
    <t>Project Outcome 4</t>
  </si>
  <si>
    <t>Project Outcome Schedule</t>
  </si>
  <si>
    <t>Indicator Description</t>
  </si>
  <si>
    <t>Annex E - Your target and project outcome schedule</t>
  </si>
  <si>
    <t>This schedule is used to monitor project performance.</t>
  </si>
  <si>
    <t>BC/1/1</t>
  </si>
  <si>
    <t>BC/1/2</t>
  </si>
  <si>
    <t>BC/1/3</t>
  </si>
  <si>
    <t>BC/1/4</t>
  </si>
  <si>
    <t>BTV/2/1</t>
  </si>
  <si>
    <t>ChW/1/1</t>
  </si>
  <si>
    <t>CtoC/1/1</t>
  </si>
  <si>
    <t>CtoC/1/2</t>
  </si>
  <si>
    <t>CtoC/1/3</t>
  </si>
  <si>
    <t>CtoC/1/4</t>
  </si>
  <si>
    <t>CtoC/1/5</t>
  </si>
  <si>
    <t>CtoC/1/6</t>
  </si>
  <si>
    <t>CtoC/1/7</t>
  </si>
  <si>
    <t>CtoC/1/8</t>
  </si>
  <si>
    <t>CtoC/3/9</t>
  </si>
  <si>
    <t>CtoC/1/10</t>
  </si>
  <si>
    <t>Cor/2/1</t>
  </si>
  <si>
    <t>Cor/2/2</t>
  </si>
  <si>
    <t>Cor/2/3</t>
  </si>
  <si>
    <t>Cor/2/4</t>
  </si>
  <si>
    <t>Cor/2/5</t>
  </si>
  <si>
    <t>CovW/1/1</t>
  </si>
  <si>
    <t>CovW/1/2</t>
  </si>
  <si>
    <t>CovW/1/3</t>
  </si>
  <si>
    <t>Cum/2/1</t>
  </si>
  <si>
    <t>Cum/2/2</t>
  </si>
  <si>
    <t>Cum/2/3</t>
  </si>
  <si>
    <t>D2N2/1/1</t>
  </si>
  <si>
    <t>D2N2/1/2</t>
  </si>
  <si>
    <t>D2N2/1/3</t>
  </si>
  <si>
    <t>Dor/2/1</t>
  </si>
  <si>
    <t>Dor/2/2</t>
  </si>
  <si>
    <t>Dor/2/3</t>
  </si>
  <si>
    <t>EM3/1/1</t>
  </si>
  <si>
    <t>EM3/3/2</t>
  </si>
  <si>
    <t>Glou/1/1</t>
  </si>
  <si>
    <t>GCGP/1/1</t>
  </si>
  <si>
    <t>GCGP/1/2</t>
  </si>
  <si>
    <t>GCGP/1/3</t>
  </si>
  <si>
    <t>GCGP/1/4</t>
  </si>
  <si>
    <t>GLinc/1/1</t>
  </si>
  <si>
    <t>GLinc/1/2</t>
  </si>
  <si>
    <t>GLinc/1/3</t>
  </si>
  <si>
    <t>GLinc/3/4</t>
  </si>
  <si>
    <t>HoSW/2/1</t>
  </si>
  <si>
    <t>HoSW/2/3</t>
  </si>
  <si>
    <t>HoSW/2/4</t>
  </si>
  <si>
    <t>Herts/1/1</t>
  </si>
  <si>
    <t>Herts/1/2</t>
  </si>
  <si>
    <t>Herts/1/3</t>
  </si>
  <si>
    <t>Humb/1/1</t>
  </si>
  <si>
    <t>Lanc/1/1</t>
  </si>
  <si>
    <t>Lanc/1/2</t>
  </si>
  <si>
    <t>Lanc/2/3</t>
  </si>
  <si>
    <t>Lanc/3/4</t>
  </si>
  <si>
    <t>Lee/2/1</t>
  </si>
  <si>
    <t>Lee/2/2</t>
  </si>
  <si>
    <t>Lee/2/3</t>
  </si>
  <si>
    <t>Lee/2/4</t>
  </si>
  <si>
    <t>LeiLei/1/1</t>
  </si>
  <si>
    <t>LeiLei/3/2</t>
  </si>
  <si>
    <t>LeiLei/1/3</t>
  </si>
  <si>
    <t>LeiLei/1/5</t>
  </si>
  <si>
    <t>Lon/1/1</t>
  </si>
  <si>
    <t>Lon/1/2</t>
  </si>
  <si>
    <t>Lon/1/3</t>
  </si>
  <si>
    <t>Lon/1/4</t>
  </si>
  <si>
    <t>Lon/1/5</t>
  </si>
  <si>
    <t>Lon/1/6</t>
  </si>
  <si>
    <t>Lon/1/7</t>
  </si>
  <si>
    <t>Lon/1/8</t>
  </si>
  <si>
    <t>Lon/2/9</t>
  </si>
  <si>
    <t>Lon/2/10</t>
  </si>
  <si>
    <t>Lon/2/11</t>
  </si>
  <si>
    <t>Lon/2/12</t>
  </si>
  <si>
    <t>Lon/2/13</t>
  </si>
  <si>
    <t>Lon/2/14</t>
  </si>
  <si>
    <t>Lon/2/15</t>
  </si>
  <si>
    <t>Lon/2/16</t>
  </si>
  <si>
    <t>Lon/2/17</t>
  </si>
  <si>
    <t>Lon/2/18</t>
  </si>
  <si>
    <t>Lon/2/19</t>
  </si>
  <si>
    <t>NeAn/2/1</t>
  </si>
  <si>
    <t>NeAn/2/2</t>
  </si>
  <si>
    <t>NeAn/2/3</t>
  </si>
  <si>
    <t>NeAn/2/4</t>
  </si>
  <si>
    <t>Man/1/1</t>
  </si>
  <si>
    <t>NE/1/1</t>
  </si>
  <si>
    <t>NE/1/2</t>
  </si>
  <si>
    <t>NE/1/3</t>
  </si>
  <si>
    <t>NE/2/4</t>
  </si>
  <si>
    <t>North/1/1</t>
  </si>
  <si>
    <t>North/1/2</t>
  </si>
  <si>
    <t>Oxf/1/1</t>
  </si>
  <si>
    <t>Oxf/2/2</t>
  </si>
  <si>
    <t>Oxf/2/3</t>
  </si>
  <si>
    <t>SEL/2/1</t>
  </si>
  <si>
    <t>SEL/2/2</t>
  </si>
  <si>
    <t>SEL/2/3</t>
  </si>
  <si>
    <t>SEL/2/4</t>
  </si>
  <si>
    <t>SEL/2/5</t>
  </si>
  <si>
    <t>SEL/2/6</t>
  </si>
  <si>
    <t>SEL/2/7</t>
  </si>
  <si>
    <t>SEL/2/8</t>
  </si>
  <si>
    <t>SEL/2/10</t>
  </si>
  <si>
    <t>SEL/2/11</t>
  </si>
  <si>
    <t>SEL/2/12</t>
  </si>
  <si>
    <t>SEM/1/1</t>
  </si>
  <si>
    <t>SEM/1/2</t>
  </si>
  <si>
    <t>SEM/1/3</t>
  </si>
  <si>
    <t>Sol/2/1</t>
  </si>
  <si>
    <t>StSt/2/1</t>
  </si>
  <si>
    <t>StSt/2/2</t>
  </si>
  <si>
    <t>StSt/2/3</t>
  </si>
  <si>
    <t>SwW/1/1</t>
  </si>
  <si>
    <t>TeV/1/1</t>
  </si>
  <si>
    <t>TVB/1/1</t>
  </si>
  <si>
    <t>TVB/3/2</t>
  </si>
  <si>
    <t>TVB/3/3</t>
  </si>
  <si>
    <t>ThMa/2/1</t>
  </si>
  <si>
    <t>ThMa/5/2</t>
  </si>
  <si>
    <t>WoEn/1/1</t>
  </si>
  <si>
    <t>Worc/4/1</t>
  </si>
  <si>
    <t>Worc/1/2</t>
  </si>
  <si>
    <t>Worc/2/3</t>
  </si>
  <si>
    <t>Delivery Quarters</t>
  </si>
  <si>
    <t>2019 - Q1</t>
  </si>
  <si>
    <t>Select Project Outline</t>
  </si>
  <si>
    <t>Outputs (excl Cor/2/1)</t>
  </si>
  <si>
    <t>Outputs (Cor/2/1)</t>
  </si>
  <si>
    <t>Results (excl Cor/2/1)</t>
  </si>
  <si>
    <t>Results Cor/2/1</t>
  </si>
  <si>
    <t>Number who are economically inactive, including not education or training</t>
  </si>
  <si>
    <t>Number who live in a single adult household with dependent children</t>
  </si>
  <si>
    <t>Number with no basic skills</t>
  </si>
  <si>
    <t>Number aged under 25 years of age who gain basic skills on leaving</t>
  </si>
  <si>
    <t>Number aged under 25 years of age who move into employment, including self-employment, or education or training on leaving</t>
  </si>
  <si>
    <t xml:space="preserve">Number of participants who move into employment, including self-employment, on leaving who sustain work for 26 out of 32 weeks after entering the project </t>
  </si>
  <si>
    <t>2016 - Q3</t>
  </si>
  <si>
    <t>This worksheet shows the percentage of the forecasted amount achieved in the delivery quarter</t>
  </si>
  <si>
    <t>2019 - Q2</t>
  </si>
  <si>
    <t>2019 - Q3</t>
  </si>
  <si>
    <t>2019 - Q4</t>
  </si>
  <si>
    <t>2020 - Q1</t>
  </si>
  <si>
    <t>2020 - Q2</t>
  </si>
  <si>
    <t>2020 - Q3</t>
  </si>
  <si>
    <t>2020 - Q4</t>
  </si>
  <si>
    <t>2021 - Q1</t>
  </si>
  <si>
    <t>2021 - Q2</t>
  </si>
  <si>
    <t>2021 - Q3</t>
  </si>
  <si>
    <t>2021 - Q4</t>
  </si>
  <si>
    <t>2022 - Q1</t>
  </si>
  <si>
    <t>2022 - Q2</t>
  </si>
  <si>
    <t>2022 - Q3</t>
  </si>
  <si>
    <t>2022 - Q4</t>
  </si>
  <si>
    <t>Select Claim Period</t>
  </si>
  <si>
    <t>This worksheet shows the percentage of the cumulative forecasted amount achieved by the delivery quarter</t>
  </si>
  <si>
    <t>Claim Period</t>
  </si>
  <si>
    <t>Claim for 'Actuals by'</t>
  </si>
  <si>
    <t>2018 - Q4</t>
  </si>
  <si>
    <t>Project Start Quarter</t>
  </si>
  <si>
    <t>Project End Quarter</t>
  </si>
  <si>
    <t>2016 - Q4</t>
  </si>
  <si>
    <t>2017 - Q1</t>
  </si>
  <si>
    <t>2017 - Q2</t>
  </si>
  <si>
    <t>2017 - Q3</t>
  </si>
  <si>
    <t>2017 - Q4</t>
  </si>
  <si>
    <t>2018 - Q1</t>
  </si>
  <si>
    <t>2018 - Q2</t>
  </si>
  <si>
    <t>2018 - Q3</t>
  </si>
  <si>
    <t>Remaining Targets to Forecast</t>
  </si>
  <si>
    <t xml:space="preserve">New Target </t>
  </si>
  <si>
    <t>LeiLei/3/4</t>
  </si>
  <si>
    <t>Liv/2/1 More</t>
  </si>
  <si>
    <t>Liv/2/1 Trans</t>
  </si>
  <si>
    <t>Liv/2/2 More</t>
  </si>
  <si>
    <t>Liv/2/2 Trans</t>
  </si>
  <si>
    <t>HoSW/2/2 More</t>
  </si>
  <si>
    <t>HoSW/2/2 Trans</t>
  </si>
  <si>
    <t>Shef/1/1 More</t>
  </si>
  <si>
    <t>Shef/1/1 Trans</t>
  </si>
  <si>
    <t>Shef/1/2 More</t>
  </si>
  <si>
    <t>Shef/1/2 Trans</t>
  </si>
  <si>
    <t>YNYER/2/1 More</t>
  </si>
  <si>
    <t>YNYER/2/1 Trans</t>
  </si>
  <si>
    <t>2023 - Q1</t>
  </si>
  <si>
    <t>2023 - Q2</t>
  </si>
  <si>
    <t>2023 - Q3</t>
  </si>
  <si>
    <t xml:space="preserve">Forecast </t>
  </si>
  <si>
    <t>Actual</t>
  </si>
  <si>
    <t>%</t>
  </si>
  <si>
    <t xml:space="preserve">Variance </t>
  </si>
  <si>
    <t>Overall Targets</t>
  </si>
  <si>
    <t>(R1)Unemployed participants into employment</t>
  </si>
  <si>
    <t>Number who are aged over 50</t>
  </si>
  <si>
    <t>(R2)Economically inactive into employment, including self employment, or into job search on leaving</t>
  </si>
  <si>
    <t>Results (excl Cor/2/1) for Actuals sheet</t>
  </si>
  <si>
    <t>Of these, the number who were unemployed when joining the project (R1)</t>
  </si>
  <si>
    <t>Of these, the number who were economically inactive when joining the project (R2)</t>
  </si>
  <si>
    <t>Number that were economically inactive move into job-searching on leaving (R2)</t>
  </si>
  <si>
    <t>hide</t>
  </si>
  <si>
    <r>
      <t xml:space="preserve">Total </t>
    </r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Results - Economically inactive into employment, including self employment, or into job search on leaving</t>
    </r>
  </si>
  <si>
    <r>
      <t xml:space="preserve">Total </t>
    </r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results - Economically inactive into employment, including self employment, or into job search on leaving</t>
    </r>
  </si>
  <si>
    <t xml:space="preserve">Info for vlookup on quarterly and cumulative perfomance. </t>
  </si>
  <si>
    <t>Actuals at  start of period</t>
  </si>
  <si>
    <t>data for formula do not delete</t>
  </si>
  <si>
    <t>Totals to date</t>
  </si>
  <si>
    <t>Total Forecast (Includes Actuals at  Q4.2020)</t>
  </si>
  <si>
    <t>Overall Project Target</t>
  </si>
  <si>
    <t>Actuals to Date</t>
  </si>
  <si>
    <t>% Of Target Achieved</t>
  </si>
  <si>
    <t>(TNLCF v9 - July 2021)</t>
  </si>
  <si>
    <t>SCDA</t>
  </si>
  <si>
    <t>Sam Carney</t>
  </si>
  <si>
    <t xml:space="preserve">New Extension </t>
  </si>
  <si>
    <t>20% of participants are in work or self employment following their departure from Let's Get Working</t>
  </si>
  <si>
    <t>60% of participants have taken one or more active steps towards employment, including undertaking training or learning; actively searched for employment; taken part in job trials, placements or tasters; or volunteered in an employment relevant context</t>
  </si>
  <si>
    <t>60% of participants record improved levels of confidence in their potential to participate in work on leaving the project</t>
  </si>
  <si>
    <t>75% of participants record improved levels of independence as a result of their involvement with the project</t>
  </si>
  <si>
    <t>75% of participants record improved assessment scores in relation to their wellbeing</t>
  </si>
  <si>
    <t>50% of participants report reduced need for medicalised intervention and/or greater ability to manage their own condition</t>
  </si>
  <si>
    <t>50% participants report they have increased interaction with one or more local community activities or organisations</t>
  </si>
  <si>
    <t>50% of participants report increased incidence of social contact with family, friends, neighbours or members of local community</t>
  </si>
  <si>
    <t>20% of participants report having actively volunteered in support of a local organisation, event or activity</t>
  </si>
  <si>
    <t>BBO project participants achive &gt;10% more sustained employment outcomes than control groups</t>
  </si>
  <si>
    <t>BBO project participants achive &gt;10% more training / qualification outcomes than control groups</t>
  </si>
  <si>
    <t>BBO project participants report &gt;10% higher scores for satisfaction with support received than mainstream employment support control group</t>
  </si>
  <si>
    <t>Next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</si>
</sst>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4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4"/>
      <color rgb="FFE6007E"/>
      <name val="Rockwell"/>
      <family val="1"/>
    </font>
    <font>
      <sz val="12"/>
      <color rgb="FFE6007E"/>
      <name val="Rockwell"/>
      <family val="1"/>
    </font>
    <font>
      <b/>
      <sz val="11"/>
      <color theme="1"/>
      <name val="Trebuchet MS"/>
      <family val="2"/>
    </font>
    <font>
      <b/>
      <sz val="11"/>
      <color rgb="FFE6007E"/>
      <name val="Calibri"/>
      <family val="2"/>
      <scheme val="minor"/>
    </font>
    <font>
      <sz val="11"/>
      <color theme="0"/>
      <name val="Trebuchet MS"/>
      <family val="2"/>
    </font>
    <font>
      <sz val="11"/>
      <color rgb="FFFF0000"/>
      <name val="Trebuchet MS"/>
      <family val="2"/>
    </font>
    <font>
      <sz val="10"/>
      <color theme="1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C5E5"/>
        <bgColor indexed="64"/>
      </patternFill>
    </fill>
    <fill>
      <patternFill patternType="solid">
        <fgColor rgb="FFFFDDF0"/>
        <bgColor indexed="64"/>
      </patternFill>
    </fill>
    <fill>
      <patternFill patternType="solid">
        <fgColor rgb="FFC9E4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8">
    <border>
      <left/>
      <right/>
      <top/>
      <bottom/>
      <diagonal/>
    </border>
    <border>
      <left style="thick">
        <color rgb="FFE6007E"/>
      </left>
      <right/>
      <top style="thick">
        <color rgb="FFE6007E"/>
      </top>
      <bottom style="thick">
        <color rgb="FFE6007E"/>
      </bottom>
      <diagonal/>
    </border>
    <border>
      <left style="thick">
        <color rgb="FFE6007E"/>
      </left>
      <right/>
      <top style="thin">
        <color rgb="FFE6007E"/>
      </top>
      <bottom style="thin">
        <color rgb="FFE6007E"/>
      </bottom>
      <diagonal/>
    </border>
    <border>
      <left/>
      <right/>
      <top style="thin">
        <color rgb="FFE6007E"/>
      </top>
      <bottom style="thin">
        <color rgb="FFE6007E"/>
      </bottom>
      <diagonal/>
    </border>
    <border>
      <left/>
      <right style="thin">
        <color rgb="FFE6007E"/>
      </right>
      <top style="thin">
        <color rgb="FFE6007E"/>
      </top>
      <bottom style="thin">
        <color rgb="FFE6007E"/>
      </bottom>
      <diagonal/>
    </border>
    <border>
      <left style="thick">
        <color rgb="FFE6007E"/>
      </left>
      <right/>
      <top style="thick">
        <color rgb="FFE6007E"/>
      </top>
      <bottom/>
      <diagonal/>
    </border>
    <border>
      <left style="thick">
        <color rgb="FFE6007E"/>
      </left>
      <right/>
      <top style="thin">
        <color rgb="FFE6007E"/>
      </top>
      <bottom/>
      <diagonal/>
    </border>
    <border>
      <left/>
      <right/>
      <top style="thin">
        <color rgb="FFE6007E"/>
      </top>
      <bottom/>
      <diagonal/>
    </border>
    <border>
      <left/>
      <right style="thin">
        <color rgb="FFE6007E"/>
      </right>
      <top style="thin">
        <color rgb="FFE6007E"/>
      </top>
      <bottom/>
      <diagonal/>
    </border>
    <border>
      <left/>
      <right/>
      <top style="thick">
        <color rgb="FFE6007E"/>
      </top>
      <bottom/>
      <diagonal/>
    </border>
    <border>
      <left style="thick">
        <color rgb="FFE6007E"/>
      </left>
      <right style="thick">
        <color rgb="FFE6007E"/>
      </right>
      <top style="thick">
        <color rgb="FFE6007E"/>
      </top>
      <bottom/>
      <diagonal/>
    </border>
    <border>
      <left style="thin">
        <color rgb="FFE6007E"/>
      </left>
      <right/>
      <top style="thick">
        <color rgb="FFE6007E"/>
      </top>
      <bottom/>
      <diagonal/>
    </border>
    <border>
      <left style="thin">
        <color rgb="FFE6007E"/>
      </left>
      <right style="thin">
        <color rgb="FFE6007E"/>
      </right>
      <top style="thin">
        <color rgb="FFE6007E"/>
      </top>
      <bottom style="thin">
        <color rgb="FFE6007E"/>
      </bottom>
      <diagonal/>
    </border>
    <border>
      <left style="thin">
        <color rgb="FFE6007E"/>
      </left>
      <right/>
      <top style="thin">
        <color rgb="FFE6007E"/>
      </top>
      <bottom style="thin">
        <color rgb="FFE6007E"/>
      </bottom>
      <diagonal/>
    </border>
    <border>
      <left style="thin">
        <color rgb="FFE6007E"/>
      </left>
      <right style="thin">
        <color rgb="FFE6007E"/>
      </right>
      <top style="thick">
        <color rgb="FFE6007E"/>
      </top>
      <bottom/>
      <diagonal/>
    </border>
    <border>
      <left style="thin">
        <color rgb="FFE6007E"/>
      </left>
      <right/>
      <top style="thin">
        <color rgb="FFE6007E"/>
      </top>
      <bottom/>
      <diagonal/>
    </border>
    <border>
      <left style="thin">
        <color rgb="FFE6007E"/>
      </left>
      <right style="thin">
        <color rgb="FFE6007E"/>
      </right>
      <top style="thin">
        <color rgb="FFE6007E"/>
      </top>
      <bottom/>
      <diagonal/>
    </border>
    <border>
      <left style="medium">
        <color rgb="FFE6007E"/>
      </left>
      <right style="medium">
        <color rgb="FFE6007E"/>
      </right>
      <top style="medium">
        <color rgb="FFE6007E"/>
      </top>
      <bottom style="medium">
        <color rgb="FFE6007E"/>
      </bottom>
      <diagonal/>
    </border>
    <border>
      <left style="medium">
        <color rgb="FFE6007E"/>
      </left>
      <right style="thin">
        <color rgb="FFE6007E"/>
      </right>
      <top style="medium">
        <color rgb="FFE6007E"/>
      </top>
      <bottom style="thin">
        <color rgb="FFE6007E"/>
      </bottom>
      <diagonal/>
    </border>
    <border>
      <left style="thin">
        <color rgb="FFE6007E"/>
      </left>
      <right style="thin">
        <color rgb="FFE6007E"/>
      </right>
      <top style="medium">
        <color rgb="FFE6007E"/>
      </top>
      <bottom style="thin">
        <color rgb="FFE6007E"/>
      </bottom>
      <diagonal/>
    </border>
    <border>
      <left style="thin">
        <color rgb="FFE6007E"/>
      </left>
      <right style="medium">
        <color rgb="FFE6007E"/>
      </right>
      <top style="medium">
        <color rgb="FFE6007E"/>
      </top>
      <bottom style="thin">
        <color rgb="FFE6007E"/>
      </bottom>
      <diagonal/>
    </border>
    <border>
      <left style="medium">
        <color rgb="FFE6007E"/>
      </left>
      <right style="thin">
        <color rgb="FFE6007E"/>
      </right>
      <top style="thin">
        <color rgb="FFE6007E"/>
      </top>
      <bottom style="thin">
        <color rgb="FFE6007E"/>
      </bottom>
      <diagonal/>
    </border>
    <border>
      <left style="thin">
        <color rgb="FFE6007E"/>
      </left>
      <right style="medium">
        <color rgb="FFE6007E"/>
      </right>
      <top style="thin">
        <color rgb="FFE6007E"/>
      </top>
      <bottom style="thin">
        <color rgb="FFE6007E"/>
      </bottom>
      <diagonal/>
    </border>
    <border>
      <left style="medium">
        <color rgb="FFE6007E"/>
      </left>
      <right style="thin">
        <color rgb="FFE6007E"/>
      </right>
      <top style="thin">
        <color rgb="FFE6007E"/>
      </top>
      <bottom style="medium">
        <color rgb="FFE6007E"/>
      </bottom>
      <diagonal/>
    </border>
    <border>
      <left style="thin">
        <color rgb="FFE6007E"/>
      </left>
      <right style="thin">
        <color rgb="FFE6007E"/>
      </right>
      <top style="thin">
        <color rgb="FFE6007E"/>
      </top>
      <bottom style="medium">
        <color rgb="FFE6007E"/>
      </bottom>
      <diagonal/>
    </border>
    <border>
      <left style="thin">
        <color rgb="FFE6007E"/>
      </left>
      <right style="medium">
        <color rgb="FFE6007E"/>
      </right>
      <top style="thin">
        <color rgb="FFE6007E"/>
      </top>
      <bottom style="medium">
        <color rgb="FFE6007E"/>
      </bottom>
      <diagonal/>
    </border>
    <border>
      <left/>
      <right style="thin">
        <color rgb="FFE6007E"/>
      </right>
      <top style="medium">
        <color rgb="FFE6007E"/>
      </top>
      <bottom style="thin">
        <color rgb="FFE6007E"/>
      </bottom>
      <diagonal/>
    </border>
    <border>
      <left/>
      <right style="thin">
        <color rgb="FFE6007E"/>
      </right>
      <top style="thin">
        <color rgb="FFE6007E"/>
      </top>
      <bottom style="medium">
        <color rgb="FFE6007E"/>
      </bottom>
      <diagonal/>
    </border>
    <border>
      <left style="medium">
        <color rgb="FFE6007E"/>
      </left>
      <right style="medium">
        <color rgb="FFE6007E"/>
      </right>
      <top style="medium">
        <color rgb="FFE6007E"/>
      </top>
      <bottom style="thin">
        <color rgb="FFE6007E"/>
      </bottom>
      <diagonal/>
    </border>
    <border>
      <left style="medium">
        <color rgb="FFE6007E"/>
      </left>
      <right style="medium">
        <color rgb="FFE6007E"/>
      </right>
      <top style="thin">
        <color rgb="FFE6007E"/>
      </top>
      <bottom style="thin">
        <color rgb="FFE6007E"/>
      </bottom>
      <diagonal/>
    </border>
    <border>
      <left style="medium">
        <color rgb="FFE6007E"/>
      </left>
      <right style="medium">
        <color rgb="FFE6007E"/>
      </right>
      <top style="thin">
        <color rgb="FFE6007E"/>
      </top>
      <bottom style="medium">
        <color rgb="FFE6007E"/>
      </bottom>
      <diagonal/>
    </border>
    <border>
      <left style="medium">
        <color rgb="FFE6007E"/>
      </left>
      <right style="medium">
        <color rgb="FFE6007E"/>
      </right>
      <top style="medium">
        <color rgb="FFE6007E"/>
      </top>
      <bottom/>
      <diagonal/>
    </border>
    <border>
      <left style="thin">
        <color rgb="FFE6007E"/>
      </left>
      <right style="thin">
        <color rgb="FFE6007E"/>
      </right>
      <top style="medium">
        <color rgb="FFE6007E"/>
      </top>
      <bottom style="medium">
        <color rgb="FFE6007E"/>
      </bottom>
      <diagonal/>
    </border>
    <border>
      <left style="thin">
        <color rgb="FFE6007E"/>
      </left>
      <right style="medium">
        <color rgb="FFE6007E"/>
      </right>
      <top style="medium">
        <color rgb="FFE6007E"/>
      </top>
      <bottom style="medium">
        <color rgb="FFE6007E"/>
      </bottom>
      <diagonal/>
    </border>
    <border>
      <left/>
      <right style="thin">
        <color rgb="FFE6007E"/>
      </right>
      <top style="medium">
        <color rgb="FFE6007E"/>
      </top>
      <bottom style="medium">
        <color rgb="FFE6007E"/>
      </bottom>
      <diagonal/>
    </border>
    <border>
      <left/>
      <right/>
      <top/>
      <bottom style="medium">
        <color rgb="FF002B57"/>
      </bottom>
      <diagonal/>
    </border>
    <border>
      <left style="medium">
        <color rgb="FF002B57"/>
      </left>
      <right/>
      <top style="medium">
        <color rgb="FF002B57"/>
      </top>
      <bottom/>
      <diagonal/>
    </border>
    <border>
      <left/>
      <right/>
      <top style="medium">
        <color rgb="FF002B57"/>
      </top>
      <bottom/>
      <diagonal/>
    </border>
    <border>
      <left style="thin">
        <color rgb="FF002B57"/>
      </left>
      <right/>
      <top style="medium">
        <color rgb="FF002B57"/>
      </top>
      <bottom/>
      <diagonal/>
    </border>
    <border>
      <left/>
      <right style="medium">
        <color rgb="FF002B57"/>
      </right>
      <top/>
      <bottom/>
      <diagonal/>
    </border>
    <border>
      <left style="thin">
        <color rgb="FF002B57"/>
      </left>
      <right style="medium">
        <color rgb="FF002B57"/>
      </right>
      <top style="medium">
        <color rgb="FF002B57"/>
      </top>
      <bottom/>
      <diagonal/>
    </border>
    <border>
      <left style="medium">
        <color rgb="FF002B57"/>
      </left>
      <right/>
      <top style="thin">
        <color rgb="FF002B57"/>
      </top>
      <bottom/>
      <diagonal/>
    </border>
    <border>
      <left style="thin">
        <color rgb="FF002B57"/>
      </left>
      <right/>
      <top style="thin">
        <color rgb="FF002B57"/>
      </top>
      <bottom/>
      <diagonal/>
    </border>
    <border>
      <left style="thin">
        <color rgb="FF002B57"/>
      </left>
      <right style="medium">
        <color rgb="FF002B57"/>
      </right>
      <top style="thin">
        <color rgb="FF002B57"/>
      </top>
      <bottom/>
      <diagonal/>
    </border>
    <border>
      <left style="medium">
        <color rgb="FF002B57"/>
      </left>
      <right/>
      <top style="thin">
        <color rgb="FF002B57"/>
      </top>
      <bottom style="medium">
        <color rgb="FF002B57"/>
      </bottom>
      <diagonal/>
    </border>
    <border>
      <left style="thin">
        <color rgb="FF002B57"/>
      </left>
      <right/>
      <top style="thin">
        <color rgb="FF002B57"/>
      </top>
      <bottom style="medium">
        <color rgb="FF002B57"/>
      </bottom>
      <diagonal/>
    </border>
    <border>
      <left style="thin">
        <color rgb="FF002B57"/>
      </left>
      <right style="medium">
        <color rgb="FF002B57"/>
      </right>
      <top style="thin">
        <color rgb="FF002B57"/>
      </top>
      <bottom style="medium">
        <color rgb="FF002B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2B57"/>
      </left>
      <right style="medium">
        <color indexed="64"/>
      </right>
      <top/>
      <bottom/>
      <diagonal/>
    </border>
    <border>
      <left/>
      <right/>
      <top style="medium">
        <color rgb="FFE6007E"/>
      </top>
      <bottom style="medium">
        <color rgb="FFE6007E"/>
      </bottom>
      <diagonal/>
    </border>
    <border>
      <left/>
      <right style="medium">
        <color rgb="FFE6007E"/>
      </right>
      <top style="medium">
        <color rgb="FFE6007E"/>
      </top>
      <bottom style="medium">
        <color rgb="FFE6007E"/>
      </bottom>
      <diagonal/>
    </border>
    <border>
      <left/>
      <right/>
      <top style="medium">
        <color rgb="FF002B57"/>
      </top>
      <bottom style="medium">
        <color theme="3" tint="-0.249977111117893"/>
      </bottom>
      <diagonal/>
    </border>
    <border>
      <left style="thin">
        <color rgb="FF002B57"/>
      </left>
      <right/>
      <top/>
      <bottom/>
      <diagonal/>
    </border>
    <border>
      <left/>
      <right/>
      <top style="thin">
        <color rgb="FF002B57"/>
      </top>
      <bottom/>
      <diagonal/>
    </border>
    <border>
      <left/>
      <right/>
      <top style="medium">
        <color rgb="FF002B57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B57"/>
      </left>
      <right style="medium">
        <color indexed="64"/>
      </right>
      <top style="medium">
        <color rgb="FF002B57"/>
      </top>
      <bottom/>
      <diagonal/>
    </border>
    <border>
      <left style="thin">
        <color rgb="FF002B57"/>
      </left>
      <right style="medium">
        <color indexed="64"/>
      </right>
      <top style="thin">
        <color rgb="FF002B57"/>
      </top>
      <bottom/>
      <diagonal/>
    </border>
    <border>
      <left style="thin">
        <color rgb="FF002B57"/>
      </left>
      <right style="medium">
        <color indexed="64"/>
      </right>
      <top style="thin">
        <color rgb="FF002B57"/>
      </top>
      <bottom style="medium">
        <color rgb="FF002B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2B57"/>
      </left>
      <right style="medium">
        <color indexed="64"/>
      </right>
      <top style="medium">
        <color rgb="FF002B57"/>
      </top>
      <bottom/>
      <diagonal/>
    </border>
    <border>
      <left style="medium">
        <color rgb="FF002B57"/>
      </left>
      <right style="medium">
        <color indexed="64"/>
      </right>
      <top style="thin">
        <color rgb="FF002B57"/>
      </top>
      <bottom/>
      <diagonal/>
    </border>
    <border>
      <left style="medium">
        <color rgb="FF002B57"/>
      </left>
      <right style="medium">
        <color indexed="64"/>
      </right>
      <top style="thin">
        <color rgb="FF002B57"/>
      </top>
      <bottom style="medium">
        <color rgb="FF002B57"/>
      </bottom>
      <diagonal/>
    </border>
    <border>
      <left/>
      <right style="medium">
        <color indexed="64"/>
      </right>
      <top style="medium">
        <color rgb="FF002B57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2B57"/>
      </right>
      <top/>
      <bottom/>
      <diagonal/>
    </border>
    <border>
      <left style="thin">
        <color rgb="FF002B57"/>
      </left>
      <right style="medium">
        <color indexed="64"/>
      </right>
      <top style="thin">
        <color rgb="FF002B57"/>
      </top>
      <bottom style="thin">
        <color rgb="FF002B57"/>
      </bottom>
      <diagonal/>
    </border>
    <border>
      <left style="medium">
        <color indexed="64"/>
      </left>
      <right style="medium">
        <color indexed="64"/>
      </right>
      <top style="thin">
        <color rgb="FF002B57"/>
      </top>
      <bottom style="medium">
        <color indexed="64"/>
      </bottom>
      <diagonal/>
    </border>
    <border>
      <left style="thin">
        <color rgb="FF002B57"/>
      </left>
      <right style="medium">
        <color indexed="64"/>
      </right>
      <top style="thin">
        <color rgb="FF002B57"/>
      </top>
      <bottom style="medium">
        <color indexed="64"/>
      </bottom>
      <diagonal/>
    </border>
    <border>
      <left style="thin">
        <color rgb="FF002B57"/>
      </left>
      <right style="medium">
        <color indexed="64"/>
      </right>
      <top style="medium">
        <color indexed="64"/>
      </top>
      <bottom style="thin">
        <color rgb="FF002B57"/>
      </bottom>
      <diagonal/>
    </border>
    <border>
      <left/>
      <right style="medium">
        <color indexed="64"/>
      </right>
      <top style="thin">
        <color rgb="FF002B57"/>
      </top>
      <bottom/>
      <diagonal/>
    </border>
    <border>
      <left/>
      <right style="medium">
        <color indexed="64"/>
      </right>
      <top style="thin">
        <color rgb="FF002B5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B57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2B5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2B57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2B5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B57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2B5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B57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2B57"/>
      </left>
      <right style="thin">
        <color rgb="FF002B57"/>
      </right>
      <top style="thin">
        <color rgb="FF002B57"/>
      </top>
      <bottom style="thin">
        <color rgb="FF002B57"/>
      </bottom>
      <diagonal/>
    </border>
    <border>
      <left/>
      <right style="thin">
        <color rgb="FF002B57"/>
      </right>
      <top style="thin">
        <color rgb="FF002B57"/>
      </top>
      <bottom style="thin">
        <color rgb="FF002B57"/>
      </bottom>
      <diagonal/>
    </border>
    <border>
      <left style="thin">
        <color rgb="FF002B57"/>
      </left>
      <right/>
      <top/>
      <bottom style="thin">
        <color rgb="FF002B57"/>
      </bottom>
      <diagonal/>
    </border>
    <border>
      <left/>
      <right/>
      <top/>
      <bottom style="thin">
        <color rgb="FF002B57"/>
      </bottom>
      <diagonal/>
    </border>
    <border>
      <left/>
      <right style="thin">
        <color rgb="FF002B57"/>
      </right>
      <top/>
      <bottom style="thin">
        <color rgb="FF002B57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2B57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2B57"/>
      </bottom>
      <diagonal/>
    </border>
    <border>
      <left style="medium">
        <color rgb="FF002B57"/>
      </left>
      <right style="medium">
        <color indexed="64"/>
      </right>
      <top style="medium">
        <color indexed="64"/>
      </top>
      <bottom/>
      <diagonal/>
    </border>
    <border>
      <left style="thin">
        <color rgb="FF002B57"/>
      </left>
      <right style="thin">
        <color rgb="FF002B57"/>
      </right>
      <top style="thin">
        <color rgb="FF002B57"/>
      </top>
      <bottom style="medium">
        <color indexed="64"/>
      </bottom>
      <diagonal/>
    </border>
    <border>
      <left style="thin">
        <color rgb="FF002B57"/>
      </left>
      <right style="thin">
        <color rgb="FF002B57"/>
      </right>
      <top/>
      <bottom style="thin">
        <color rgb="FF002B57"/>
      </bottom>
      <diagonal/>
    </border>
    <border>
      <left style="thin">
        <color rgb="FF002B57"/>
      </left>
      <right style="medium">
        <color indexed="64"/>
      </right>
      <top/>
      <bottom style="thin">
        <color rgb="FF002B57"/>
      </bottom>
      <diagonal/>
    </border>
    <border>
      <left style="thin">
        <color rgb="FF002B57"/>
      </left>
      <right style="thin">
        <color rgb="FF002B57"/>
      </right>
      <top style="medium">
        <color indexed="64"/>
      </top>
      <bottom style="thin">
        <color rgb="FF002B57"/>
      </bottom>
      <diagonal/>
    </border>
    <border>
      <left style="medium">
        <color indexed="64"/>
      </left>
      <right style="thin">
        <color rgb="FF002B57"/>
      </right>
      <top style="medium">
        <color indexed="64"/>
      </top>
      <bottom style="thin">
        <color rgb="FF002B57"/>
      </bottom>
      <diagonal/>
    </border>
    <border>
      <left style="thin">
        <color rgb="FF002B57"/>
      </left>
      <right style="thin">
        <color rgb="FF002B57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B57"/>
      </left>
      <right/>
      <top style="thin">
        <color indexed="64"/>
      </top>
      <bottom style="thin">
        <color rgb="FF002B57"/>
      </bottom>
      <diagonal/>
    </border>
    <border>
      <left/>
      <right/>
      <top style="thin">
        <color indexed="64"/>
      </top>
      <bottom style="thin">
        <color rgb="FF002B57"/>
      </bottom>
      <diagonal/>
    </border>
    <border>
      <left/>
      <right style="thin">
        <color indexed="64"/>
      </right>
      <top style="thin">
        <color indexed="64"/>
      </top>
      <bottom style="thin">
        <color rgb="FF002B57"/>
      </bottom>
      <diagonal/>
    </border>
    <border>
      <left style="thin">
        <color indexed="64"/>
      </left>
      <right/>
      <top style="thin">
        <color indexed="64"/>
      </top>
      <bottom style="thin">
        <color rgb="FF002B57"/>
      </bottom>
      <diagonal/>
    </border>
    <border>
      <left/>
      <right style="thin">
        <color rgb="FF002B57"/>
      </right>
      <top style="thin">
        <color indexed="64"/>
      </top>
      <bottom style="thin">
        <color rgb="FF002B5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2B57"/>
      </right>
      <top style="thin">
        <color rgb="FF002B57"/>
      </top>
      <bottom style="medium">
        <color indexed="64"/>
      </bottom>
      <diagonal/>
    </border>
    <border>
      <left style="medium">
        <color rgb="FF002B57"/>
      </left>
      <right style="medium">
        <color indexed="64"/>
      </right>
      <top style="medium">
        <color rgb="FF002B57"/>
      </top>
      <bottom style="thin">
        <color indexed="64"/>
      </bottom>
      <diagonal/>
    </border>
    <border>
      <left style="medium">
        <color indexed="64"/>
      </left>
      <right style="thin">
        <color rgb="FF002B57"/>
      </right>
      <top style="thin">
        <color rgb="FF002B57"/>
      </top>
      <bottom style="thin">
        <color rgb="FF002B57"/>
      </bottom>
      <diagonal/>
    </border>
    <border>
      <left style="medium">
        <color indexed="64"/>
      </left>
      <right style="thin">
        <color rgb="FF002B57"/>
      </right>
      <top style="thin">
        <color rgb="FF002B57"/>
      </top>
      <bottom style="medium">
        <color indexed="64"/>
      </bottom>
      <diagonal/>
    </border>
    <border>
      <left style="medium">
        <color rgb="FF002B57"/>
      </left>
      <right/>
      <top/>
      <bottom style="thin">
        <color rgb="FF002B57"/>
      </bottom>
      <diagonal/>
    </border>
    <border>
      <left style="thin">
        <color indexed="64"/>
      </left>
      <right/>
      <top/>
      <bottom style="thin">
        <color rgb="FF002B57"/>
      </bottom>
      <diagonal/>
    </border>
    <border>
      <left style="medium">
        <color rgb="FF002B57"/>
      </left>
      <right style="medium">
        <color indexed="64"/>
      </right>
      <top style="thin">
        <color rgb="FF002B57"/>
      </top>
      <bottom style="thin">
        <color rgb="FF002B57"/>
      </bottom>
      <diagonal/>
    </border>
    <border>
      <left style="medium">
        <color indexed="64"/>
      </left>
      <right style="thin">
        <color rgb="FF002B57"/>
      </right>
      <top style="thin">
        <color rgb="FF002B57"/>
      </top>
      <bottom style="thin">
        <color indexed="64"/>
      </bottom>
      <diagonal/>
    </border>
    <border>
      <left style="thin">
        <color rgb="FF002B57"/>
      </left>
      <right style="thin">
        <color rgb="FF002B57"/>
      </right>
      <top style="thin">
        <color rgb="FF002B57"/>
      </top>
      <bottom style="thin">
        <color indexed="64"/>
      </bottom>
      <diagonal/>
    </border>
    <border>
      <left style="medium">
        <color rgb="FF002B57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2B57"/>
      </bottom>
      <diagonal/>
    </border>
    <border>
      <left style="thin">
        <color rgb="FF002B57"/>
      </left>
      <right style="thin">
        <color indexed="64"/>
      </right>
      <top style="medium">
        <color rgb="FF002B57"/>
      </top>
      <bottom/>
      <diagonal/>
    </border>
    <border>
      <left style="thin">
        <color rgb="FF002B57"/>
      </left>
      <right style="thin">
        <color indexed="64"/>
      </right>
      <top style="thin">
        <color rgb="FF002B57"/>
      </top>
      <bottom/>
      <diagonal/>
    </border>
    <border>
      <left style="thin">
        <color rgb="FF002B57"/>
      </left>
      <right style="thin">
        <color indexed="64"/>
      </right>
      <top style="thin">
        <color rgb="FF002B57"/>
      </top>
      <bottom style="thin">
        <color rgb="FF002B5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2B57"/>
      </left>
      <right/>
      <top style="thin">
        <color rgb="FF002B57"/>
      </top>
      <bottom style="thin">
        <color rgb="FF002B5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E6007E"/>
      </left>
      <right style="medium">
        <color rgb="FFE5007D"/>
      </right>
      <top style="medium">
        <color rgb="FFE6007E"/>
      </top>
      <bottom style="thin">
        <color rgb="FFE6007E"/>
      </bottom>
      <diagonal/>
    </border>
    <border>
      <left style="medium">
        <color rgb="FFE6007E"/>
      </left>
      <right style="medium">
        <color rgb="FFE5007D"/>
      </right>
      <top style="thin">
        <color rgb="FFE6007E"/>
      </top>
      <bottom style="medium">
        <color rgb="FFE6007E"/>
      </bottom>
      <diagonal/>
    </border>
    <border>
      <left style="medium">
        <color rgb="FFE6007E"/>
      </left>
      <right style="medium">
        <color rgb="FFE5007D"/>
      </right>
      <top style="thin">
        <color rgb="FFE6007E"/>
      </top>
      <bottom style="thin">
        <color rgb="FFE6007E"/>
      </bottom>
      <diagonal/>
    </border>
    <border>
      <left style="medium">
        <color rgb="FFE6007E"/>
      </left>
      <right style="medium">
        <color rgb="FFE5007D"/>
      </right>
      <top style="medium">
        <color rgb="FFE6007E"/>
      </top>
      <bottom style="medium">
        <color rgb="FFE6007E"/>
      </bottom>
      <diagonal/>
    </border>
    <border>
      <left style="medium">
        <color indexed="64"/>
      </left>
      <right style="thin">
        <color indexed="64"/>
      </right>
      <top style="thin">
        <color rgb="FF002B57"/>
      </top>
      <bottom style="medium">
        <color indexed="64"/>
      </bottom>
      <diagonal/>
    </border>
    <border>
      <left style="thin">
        <color rgb="FFE6007E"/>
      </left>
      <right style="thin">
        <color rgb="FFE6007E"/>
      </right>
      <top style="thin">
        <color rgb="FFE6007E"/>
      </top>
      <bottom style="medium">
        <color rgb="FFE5007D"/>
      </bottom>
      <diagonal/>
    </border>
    <border>
      <left style="thin">
        <color rgb="FFE6007E"/>
      </left>
      <right style="medium">
        <color rgb="FFE6007E"/>
      </right>
      <top style="thin">
        <color rgb="FFE6007E"/>
      </top>
      <bottom style="medium">
        <color rgb="FFE5007D"/>
      </bottom>
      <diagonal/>
    </border>
    <border>
      <left style="medium">
        <color rgb="FF002B57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2B57"/>
      </top>
      <bottom style="medium">
        <color indexed="64"/>
      </bottom>
      <diagonal/>
    </border>
    <border>
      <left style="thin">
        <color rgb="FF002B57"/>
      </left>
      <right/>
      <top style="medium">
        <color rgb="FF002B57"/>
      </top>
      <bottom style="medium">
        <color indexed="64"/>
      </bottom>
      <diagonal/>
    </border>
    <border>
      <left style="thin">
        <color rgb="FF002B57"/>
      </left>
      <right style="medium">
        <color indexed="64"/>
      </right>
      <top style="medium">
        <color rgb="FF002B57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rgb="FF002B57"/>
      </bottom>
      <diagonal/>
    </border>
    <border>
      <left style="medium">
        <color indexed="64"/>
      </left>
      <right style="medium">
        <color rgb="FF002B57"/>
      </right>
      <top/>
      <bottom style="medium">
        <color theme="0"/>
      </bottom>
      <diagonal/>
    </border>
    <border>
      <left style="medium">
        <color rgb="FF002B57"/>
      </left>
      <right style="medium">
        <color indexed="64"/>
      </right>
      <top style="medium">
        <color rgb="FF002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B57"/>
      </left>
      <right style="medium">
        <color indexed="64"/>
      </right>
      <top style="medium">
        <color indexed="64"/>
      </top>
      <bottom style="thin">
        <color rgb="FF002B57"/>
      </bottom>
      <diagonal/>
    </border>
    <border>
      <left style="thin">
        <color rgb="FF002B57"/>
      </left>
      <right/>
      <top style="medium">
        <color indexed="64"/>
      </top>
      <bottom style="medium">
        <color indexed="64"/>
      </bottom>
      <diagonal/>
    </border>
    <border>
      <left style="thin">
        <color rgb="FF002B57"/>
      </left>
      <right style="medium">
        <color indexed="64"/>
      </right>
      <top style="medium">
        <color rgb="FF002B57"/>
      </top>
      <bottom style="medium">
        <color rgb="FF002B57"/>
      </bottom>
      <diagonal/>
    </border>
    <border>
      <left style="thin">
        <color indexed="64"/>
      </left>
      <right style="medium">
        <color indexed="64"/>
      </right>
      <top style="thin">
        <color rgb="FF002B57"/>
      </top>
      <bottom style="thin">
        <color rgb="FF002B57"/>
      </bottom>
      <diagonal/>
    </border>
    <border>
      <left style="medium">
        <color rgb="FF002B57"/>
      </left>
      <right style="thin">
        <color rgb="FF002B57"/>
      </right>
      <top style="medium">
        <color rgb="FF002B57"/>
      </top>
      <bottom/>
      <diagonal/>
    </border>
    <border>
      <left style="medium">
        <color rgb="FF002B57"/>
      </left>
      <right style="thin">
        <color rgb="FF002B57"/>
      </right>
      <top/>
      <bottom/>
      <diagonal/>
    </border>
    <border>
      <left style="medium">
        <color rgb="FF002B57"/>
      </left>
      <right style="thin">
        <color rgb="FF002B57"/>
      </right>
      <top/>
      <bottom style="medium">
        <color rgb="FF002B57"/>
      </bottom>
      <diagonal/>
    </border>
    <border>
      <left style="thin">
        <color rgb="FF002B57"/>
      </left>
      <right/>
      <top style="thin">
        <color rgb="FF002B57"/>
      </top>
      <bottom style="medium">
        <color indexed="64"/>
      </bottom>
      <diagonal/>
    </border>
    <border>
      <left/>
      <right/>
      <top style="medium">
        <color rgb="FFE5007D"/>
      </top>
      <bottom style="medium">
        <color rgb="FFE6007E"/>
      </bottom>
      <diagonal/>
    </border>
    <border>
      <left style="thin">
        <color rgb="FFE5007D"/>
      </left>
      <right style="medium">
        <color indexed="64"/>
      </right>
      <top style="thin">
        <color rgb="FF002B57"/>
      </top>
      <bottom style="thin">
        <color rgb="FF002B57"/>
      </bottom>
      <diagonal/>
    </border>
    <border>
      <left style="thin">
        <color indexed="64"/>
      </left>
      <right style="medium">
        <color indexed="64"/>
      </right>
      <top style="thin">
        <color rgb="FF002B57"/>
      </top>
      <bottom style="medium">
        <color rgb="FF002B57"/>
      </bottom>
      <diagonal/>
    </border>
    <border>
      <left/>
      <right style="thin">
        <color rgb="FF002B57"/>
      </right>
      <top style="thin">
        <color rgb="FF002B57"/>
      </top>
      <bottom/>
      <diagonal/>
    </border>
    <border>
      <left style="thin">
        <color rgb="FF002B57"/>
      </left>
      <right style="thin">
        <color indexed="64"/>
      </right>
      <top style="thin">
        <color rgb="FF002B57"/>
      </top>
      <bottom style="medium">
        <color indexed="64"/>
      </bottom>
      <diagonal/>
    </border>
    <border>
      <left style="thin">
        <color rgb="FF002B57"/>
      </left>
      <right style="medium">
        <color indexed="64"/>
      </right>
      <top style="medium">
        <color indexed="64"/>
      </top>
      <bottom/>
      <diagonal/>
    </border>
    <border>
      <left style="thin">
        <color rgb="FF002B57"/>
      </left>
      <right style="thin">
        <color rgb="FF002B57"/>
      </right>
      <top style="thin">
        <color rgb="FF002B57"/>
      </top>
      <bottom/>
      <diagonal/>
    </border>
    <border>
      <left style="medium">
        <color rgb="FFE5007D"/>
      </left>
      <right style="thin">
        <color rgb="FFE6007E"/>
      </right>
      <top style="medium">
        <color rgb="FFE6007E"/>
      </top>
      <bottom style="medium">
        <color rgb="FFE6007E"/>
      </bottom>
      <diagonal/>
    </border>
    <border>
      <left style="thin">
        <color rgb="FFE6007E"/>
      </left>
      <right/>
      <top style="medium">
        <color rgb="FFE6007E"/>
      </top>
      <bottom style="medium">
        <color rgb="FFE6007E"/>
      </bottom>
      <diagonal/>
    </border>
    <border>
      <left/>
      <right style="medium">
        <color rgb="FFE5007D"/>
      </right>
      <top/>
      <bottom/>
      <diagonal/>
    </border>
    <border>
      <left style="medium">
        <color rgb="FFE5007D"/>
      </left>
      <right style="medium">
        <color rgb="FFE5007D"/>
      </right>
      <top/>
      <bottom/>
      <diagonal/>
    </border>
    <border>
      <left/>
      <right style="medium">
        <color rgb="FFE6007E"/>
      </right>
      <top style="thin">
        <color rgb="FFE6007E"/>
      </top>
      <bottom style="thin">
        <color rgb="FFE6007E"/>
      </bottom>
      <diagonal/>
    </border>
    <border>
      <left/>
      <right style="medium">
        <color rgb="FFE6007E"/>
      </right>
      <top style="thin">
        <color rgb="FFE6007E"/>
      </top>
      <bottom style="medium">
        <color rgb="FFE6007E"/>
      </bottom>
      <diagonal/>
    </border>
    <border>
      <left/>
      <right style="medium">
        <color rgb="FFE6007E"/>
      </right>
      <top style="medium">
        <color rgb="FFE6007E"/>
      </top>
      <bottom style="thin">
        <color rgb="FFE6007E"/>
      </bottom>
      <diagonal/>
    </border>
    <border>
      <left/>
      <right style="medium">
        <color rgb="FFE6007E"/>
      </right>
      <top style="thin">
        <color rgb="FFE6007E"/>
      </top>
      <bottom style="medium">
        <color rgb="FFE5007D"/>
      </bottom>
      <diagonal/>
    </border>
    <border>
      <left style="medium">
        <color rgb="FFE5007D"/>
      </left>
      <right/>
      <top style="medium">
        <color rgb="FFE5007D"/>
      </top>
      <bottom style="medium">
        <color rgb="FFE6007E"/>
      </bottom>
      <diagonal/>
    </border>
    <border>
      <left/>
      <right style="medium">
        <color rgb="FFE5007D"/>
      </right>
      <top style="medium">
        <color rgb="FFE5007D"/>
      </top>
      <bottom style="medium">
        <color rgb="FFE6007E"/>
      </bottom>
      <diagonal/>
    </border>
    <border>
      <left style="medium">
        <color rgb="FFE5007D"/>
      </left>
      <right style="medium">
        <color rgb="FFE6007E"/>
      </right>
      <top style="medium">
        <color rgb="FFE6007E"/>
      </top>
      <bottom style="medium">
        <color rgb="FFE6007E"/>
      </bottom>
      <diagonal/>
    </border>
    <border>
      <left style="thin">
        <color rgb="FFE6007E"/>
      </left>
      <right style="medium">
        <color rgb="FFE5007D"/>
      </right>
      <top style="medium">
        <color rgb="FFE6007E"/>
      </top>
      <bottom style="medium">
        <color rgb="FFE6007E"/>
      </bottom>
      <diagonal/>
    </border>
    <border>
      <left/>
      <right style="thin">
        <color rgb="FFE6007E"/>
      </right>
      <top style="thin">
        <color rgb="FFE6007E"/>
      </top>
      <bottom style="medium">
        <color rgb="FFE5007D"/>
      </bottom>
      <diagonal/>
    </border>
    <border>
      <left style="thin">
        <color rgb="FFE6007E"/>
      </left>
      <right/>
      <top style="medium">
        <color rgb="FFE6007E"/>
      </top>
      <bottom style="thin">
        <color rgb="FFE6007E"/>
      </bottom>
      <diagonal/>
    </border>
    <border>
      <left style="thin">
        <color rgb="FFE6007E"/>
      </left>
      <right/>
      <top style="thin">
        <color rgb="FFE6007E"/>
      </top>
      <bottom style="medium">
        <color rgb="FFE5007D"/>
      </bottom>
      <diagonal/>
    </border>
    <border>
      <left style="thin">
        <color rgb="FFE6007E"/>
      </left>
      <right/>
      <top style="thin">
        <color rgb="FFE6007E"/>
      </top>
      <bottom style="medium">
        <color rgb="FFE6007E"/>
      </bottom>
      <diagonal/>
    </border>
    <border>
      <left style="medium">
        <color rgb="FFE6007E"/>
      </left>
      <right style="medium">
        <color rgb="FFE5007D"/>
      </right>
      <top/>
      <bottom/>
      <diagonal/>
    </border>
    <border>
      <left/>
      <right/>
      <top style="thin">
        <color rgb="FFE5007D"/>
      </top>
      <bottom/>
      <diagonal/>
    </border>
    <border>
      <left style="thin">
        <color rgb="FFE6007E"/>
      </left>
      <right style="thin">
        <color rgb="FFE6007E"/>
      </right>
      <top style="thin">
        <color rgb="FFE6007E"/>
      </top>
      <bottom style="thin">
        <color rgb="FFE5007D"/>
      </bottom>
      <diagonal/>
    </border>
    <border>
      <left style="medium">
        <color rgb="FFE6007E"/>
      </left>
      <right/>
      <top style="thin">
        <color rgb="FFE6007E"/>
      </top>
      <bottom style="thin">
        <color rgb="FFE6007E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3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3" fontId="3" fillId="0" borderId="42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3" fillId="0" borderId="39" xfId="0" applyFont="1" applyBorder="1" applyProtection="1"/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3" fontId="3" fillId="0" borderId="37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4" borderId="41" xfId="0" applyFont="1" applyFill="1" applyBorder="1" applyAlignment="1" applyProtection="1">
      <alignment horizontal="left" indent="1"/>
    </xf>
    <xf numFmtId="0" fontId="8" fillId="0" borderId="37" xfId="0" applyFont="1" applyBorder="1" applyProtection="1"/>
    <xf numFmtId="0" fontId="3" fillId="0" borderId="0" xfId="0" applyFont="1" applyBorder="1" applyAlignment="1" applyProtection="1">
      <alignment horizontal="left" wrapText="1" indent="1"/>
    </xf>
    <xf numFmtId="0" fontId="8" fillId="0" borderId="0" xfId="0" applyFont="1" applyBorder="1" applyProtection="1"/>
    <xf numFmtId="3" fontId="3" fillId="4" borderId="38" xfId="0" applyNumberFormat="1" applyFont="1" applyFill="1" applyBorder="1" applyAlignment="1" applyProtection="1">
      <alignment horizontal="center" wrapText="1"/>
    </xf>
    <xf numFmtId="0" fontId="3" fillId="0" borderId="37" xfId="0" applyFont="1" applyBorder="1" applyProtection="1"/>
    <xf numFmtId="3" fontId="3" fillId="0" borderId="0" xfId="0" applyNumberFormat="1" applyFont="1" applyAlignment="1" applyProtection="1">
      <alignment horizontal="center"/>
    </xf>
    <xf numFmtId="164" fontId="3" fillId="0" borderId="38" xfId="0" applyNumberFormat="1" applyFont="1" applyBorder="1" applyAlignment="1" applyProtection="1">
      <alignment horizontal="center"/>
    </xf>
    <xf numFmtId="164" fontId="3" fillId="0" borderId="42" xfId="0" applyNumberFormat="1" applyFont="1" applyBorder="1" applyAlignment="1" applyProtection="1">
      <alignment horizontal="center"/>
    </xf>
    <xf numFmtId="164" fontId="3" fillId="0" borderId="45" xfId="0" applyNumberFormat="1" applyFont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</xf>
    <xf numFmtId="3" fontId="3" fillId="2" borderId="32" xfId="0" applyNumberFormat="1" applyFont="1" applyFill="1" applyBorder="1" applyAlignment="1" applyProtection="1">
      <alignment horizontal="center" wrapText="1"/>
    </xf>
    <xf numFmtId="3" fontId="3" fillId="0" borderId="19" xfId="0" applyNumberFormat="1" applyFont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3" fontId="3" fillId="0" borderId="24" xfId="0" applyNumberFormat="1" applyFont="1" applyBorder="1" applyAlignment="1" applyProtection="1">
      <alignment horizontal="center"/>
    </xf>
    <xf numFmtId="3" fontId="3" fillId="2" borderId="34" xfId="0" applyNumberFormat="1" applyFont="1" applyFill="1" applyBorder="1" applyAlignment="1" applyProtection="1">
      <alignment horizontal="center" wrapText="1"/>
    </xf>
    <xf numFmtId="3" fontId="3" fillId="0" borderId="26" xfId="0" applyNumberFormat="1" applyFont="1" applyBorder="1" applyAlignment="1" applyProtection="1">
      <alignment horizontal="center"/>
    </xf>
    <xf numFmtId="3" fontId="3" fillId="0" borderId="4" xfId="0" applyNumberFormat="1" applyFont="1" applyBorder="1" applyAlignment="1" applyProtection="1">
      <alignment horizontal="center"/>
    </xf>
    <xf numFmtId="3" fontId="3" fillId="0" borderId="27" xfId="0" applyNumberFormat="1" applyFont="1" applyBorder="1" applyAlignment="1" applyProtection="1">
      <alignment horizontal="center"/>
    </xf>
    <xf numFmtId="3" fontId="3" fillId="2" borderId="33" xfId="0" applyNumberFormat="1" applyFont="1" applyFill="1" applyBorder="1" applyAlignment="1" applyProtection="1">
      <alignment horizontal="center" wrapText="1"/>
    </xf>
    <xf numFmtId="0" fontId="10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/>
    <xf numFmtId="10" fontId="3" fillId="0" borderId="0" xfId="0" applyNumberFormat="1" applyFont="1" applyAlignment="1" applyProtection="1">
      <alignment horizontal="center"/>
    </xf>
    <xf numFmtId="3" fontId="3" fillId="2" borderId="17" xfId="0" applyNumberFormat="1" applyFont="1" applyFill="1" applyBorder="1" applyAlignment="1" applyProtection="1">
      <alignment horizontal="center" vertical="center" wrapText="1"/>
    </xf>
    <xf numFmtId="3" fontId="3" fillId="0" borderId="51" xfId="0" applyNumberFormat="1" applyFont="1" applyBorder="1" applyAlignment="1">
      <alignment horizontal="center"/>
    </xf>
    <xf numFmtId="0" fontId="3" fillId="2" borderId="28" xfId="0" applyFont="1" applyFill="1" applyBorder="1" applyAlignment="1" applyProtection="1">
      <alignment horizontal="left" wrapText="1"/>
    </xf>
    <xf numFmtId="0" fontId="3" fillId="2" borderId="29" xfId="0" applyFont="1" applyFill="1" applyBorder="1" applyAlignment="1" applyProtection="1">
      <alignment horizontal="left" wrapText="1"/>
    </xf>
    <xf numFmtId="0" fontId="3" fillId="2" borderId="30" xfId="0" applyFont="1" applyFill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3" fillId="2" borderId="29" xfId="0" applyFont="1" applyFill="1" applyBorder="1" applyAlignment="1" applyProtection="1">
      <alignment horizontal="left" wrapText="1" indent="1"/>
    </xf>
    <xf numFmtId="0" fontId="3" fillId="2" borderId="3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2" borderId="31" xfId="0" applyFont="1" applyFill="1" applyBorder="1" applyAlignment="1" applyProtection="1">
      <alignment horizontal="left" vertical="center" wrapText="1"/>
    </xf>
    <xf numFmtId="3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3" fontId="3" fillId="0" borderId="28" xfId="0" applyNumberFormat="1" applyFont="1" applyBorder="1" applyAlignment="1" applyProtection="1">
      <alignment horizontal="center"/>
    </xf>
    <xf numFmtId="3" fontId="3" fillId="0" borderId="29" xfId="0" applyNumberFormat="1" applyFont="1" applyBorder="1" applyAlignment="1" applyProtection="1">
      <alignment horizontal="center"/>
    </xf>
    <xf numFmtId="3" fontId="3" fillId="0" borderId="30" xfId="0" applyNumberFormat="1" applyFont="1" applyBorder="1" applyAlignment="1" applyProtection="1">
      <alignment horizontal="center"/>
    </xf>
    <xf numFmtId="3" fontId="3" fillId="0" borderId="0" xfId="0" applyNumberFormat="1" applyFont="1" applyProtection="1"/>
    <xf numFmtId="3" fontId="3" fillId="0" borderId="56" xfId="0" applyNumberFormat="1" applyFont="1" applyBorder="1" applyAlignment="1" applyProtection="1">
      <alignment horizontal="center"/>
    </xf>
    <xf numFmtId="0" fontId="3" fillId="0" borderId="57" xfId="0" applyFont="1" applyBorder="1" applyProtection="1"/>
    <xf numFmtId="0" fontId="3" fillId="0" borderId="57" xfId="0" applyFont="1" applyBorder="1" applyAlignment="1" applyProtection="1">
      <alignment wrapText="1"/>
    </xf>
    <xf numFmtId="164" fontId="3" fillId="0" borderId="59" xfId="0" applyNumberFormat="1" applyFont="1" applyBorder="1" applyAlignment="1" applyProtection="1">
      <alignment horizontal="center"/>
    </xf>
    <xf numFmtId="164" fontId="3" fillId="0" borderId="60" xfId="0" applyNumberFormat="1" applyFont="1" applyBorder="1" applyAlignment="1" applyProtection="1">
      <alignment horizontal="center"/>
    </xf>
    <xf numFmtId="0" fontId="3" fillId="0" borderId="61" xfId="0" applyFont="1" applyBorder="1" applyProtection="1"/>
    <xf numFmtId="0" fontId="3" fillId="0" borderId="63" xfId="0" applyFont="1" applyBorder="1" applyProtection="1"/>
    <xf numFmtId="0" fontId="3" fillId="0" borderId="64" xfId="0" applyFont="1" applyBorder="1" applyProtection="1"/>
    <xf numFmtId="0" fontId="3" fillId="0" borderId="66" xfId="0" applyFont="1" applyBorder="1" applyProtection="1"/>
    <xf numFmtId="164" fontId="3" fillId="0" borderId="50" xfId="0" applyNumberFormat="1" applyFont="1" applyBorder="1" applyAlignment="1" applyProtection="1">
      <alignment horizontal="center"/>
    </xf>
    <xf numFmtId="0" fontId="3" fillId="4" borderId="68" xfId="0" applyFont="1" applyFill="1" applyBorder="1" applyAlignment="1" applyProtection="1">
      <alignment horizontal="left" indent="1"/>
    </xf>
    <xf numFmtId="0" fontId="3" fillId="4" borderId="69" xfId="0" applyFont="1" applyFill="1" applyBorder="1" applyAlignment="1" applyProtection="1">
      <alignment horizontal="left" wrapText="1" indent="1"/>
    </xf>
    <xf numFmtId="164" fontId="3" fillId="0" borderId="75" xfId="0" applyNumberFormat="1" applyFont="1" applyBorder="1" applyAlignment="1" applyProtection="1">
      <alignment horizontal="center"/>
    </xf>
    <xf numFmtId="164" fontId="3" fillId="0" borderId="76" xfId="0" applyNumberFormat="1" applyFont="1" applyBorder="1" applyAlignment="1" applyProtection="1">
      <alignment horizontal="center"/>
    </xf>
    <xf numFmtId="0" fontId="3" fillId="0" borderId="71" xfId="0" applyFont="1" applyBorder="1" applyProtection="1"/>
    <xf numFmtId="3" fontId="3" fillId="0" borderId="61" xfId="0" applyNumberFormat="1" applyFont="1" applyBorder="1" applyAlignment="1" applyProtection="1">
      <alignment horizontal="center"/>
    </xf>
    <xf numFmtId="3" fontId="12" fillId="5" borderId="0" xfId="0" applyNumberFormat="1" applyFont="1" applyFill="1" applyBorder="1" applyAlignment="1" applyProtection="1">
      <alignment horizontal="center"/>
    </xf>
    <xf numFmtId="3" fontId="12" fillId="5" borderId="83" xfId="0" applyNumberFormat="1" applyFont="1" applyFill="1" applyBorder="1" applyAlignment="1" applyProtection="1">
      <alignment horizontal="center"/>
    </xf>
    <xf numFmtId="3" fontId="12" fillId="5" borderId="79" xfId="0" applyNumberFormat="1" applyFont="1" applyFill="1" applyBorder="1" applyAlignment="1" applyProtection="1">
      <alignment horizontal="center"/>
    </xf>
    <xf numFmtId="0" fontId="8" fillId="0" borderId="56" xfId="0" applyFont="1" applyBorder="1" applyProtection="1"/>
    <xf numFmtId="0" fontId="3" fillId="0" borderId="64" xfId="0" applyFont="1" applyBorder="1" applyAlignment="1" applyProtection="1">
      <alignment wrapText="1"/>
    </xf>
    <xf numFmtId="0" fontId="8" fillId="0" borderId="109" xfId="0" applyFont="1" applyBorder="1" applyAlignment="1" applyProtection="1">
      <alignment wrapText="1"/>
    </xf>
    <xf numFmtId="3" fontId="12" fillId="5" borderId="101" xfId="0" applyNumberFormat="1" applyFont="1" applyFill="1" applyBorder="1" applyAlignment="1" applyProtection="1">
      <alignment horizontal="center"/>
    </xf>
    <xf numFmtId="1" fontId="3" fillId="0" borderId="101" xfId="0" applyNumberFormat="1" applyFont="1" applyBorder="1" applyAlignment="1" applyProtection="1">
      <alignment horizontal="center"/>
    </xf>
    <xf numFmtId="3" fontId="12" fillId="5" borderId="73" xfId="0" applyNumberFormat="1" applyFont="1" applyFill="1" applyBorder="1" applyAlignment="1" applyProtection="1">
      <alignment horizontal="center"/>
    </xf>
    <xf numFmtId="3" fontId="3" fillId="0" borderId="66" xfId="0" applyNumberFormat="1" applyFont="1" applyBorder="1" applyAlignment="1" applyProtection="1">
      <alignment horizontal="center"/>
    </xf>
    <xf numFmtId="164" fontId="3" fillId="0" borderId="54" xfId="0" applyNumberFormat="1" applyFont="1" applyBorder="1" applyAlignment="1" applyProtection="1">
      <alignment horizontal="center"/>
    </xf>
    <xf numFmtId="164" fontId="3" fillId="0" borderId="101" xfId="0" applyNumberFormat="1" applyFont="1" applyBorder="1" applyAlignment="1" applyProtection="1">
      <alignment horizontal="center"/>
    </xf>
    <xf numFmtId="0" fontId="8" fillId="0" borderId="35" xfId="0" applyFont="1" applyBorder="1" applyProtection="1"/>
    <xf numFmtId="3" fontId="12" fillId="5" borderId="102" xfId="0" applyNumberFormat="1" applyFont="1" applyFill="1" applyBorder="1" applyAlignment="1" applyProtection="1">
      <alignment horizontal="center"/>
    </xf>
    <xf numFmtId="1" fontId="3" fillId="0" borderId="102" xfId="0" applyNumberFormat="1" applyFont="1" applyBorder="1" applyAlignment="1" applyProtection="1">
      <alignment horizontal="center"/>
    </xf>
    <xf numFmtId="0" fontId="3" fillId="4" borderId="128" xfId="0" applyFont="1" applyFill="1" applyBorder="1" applyAlignment="1" applyProtection="1">
      <alignment horizontal="left" vertical="center" indent="1"/>
    </xf>
    <xf numFmtId="164" fontId="3" fillId="0" borderId="111" xfId="0" applyNumberFormat="1" applyFont="1" applyBorder="1" applyAlignment="1" applyProtection="1">
      <alignment horizontal="center"/>
    </xf>
    <xf numFmtId="3" fontId="12" fillId="5" borderId="129" xfId="0" applyNumberFormat="1" applyFont="1" applyFill="1" applyBorder="1" applyAlignment="1" applyProtection="1">
      <alignment horizontal="center"/>
    </xf>
    <xf numFmtId="0" fontId="3" fillId="4" borderId="67" xfId="0" applyFont="1" applyFill="1" applyBorder="1" applyAlignment="1" applyProtection="1">
      <alignment horizontal="left" vertical="center" indent="1"/>
    </xf>
    <xf numFmtId="0" fontId="3" fillId="4" borderId="133" xfId="0" applyFont="1" applyFill="1" applyBorder="1" applyAlignment="1" applyProtection="1">
      <alignment horizontal="left" indent="1"/>
    </xf>
    <xf numFmtId="3" fontId="12" fillId="5" borderId="134" xfId="0" applyNumberFormat="1" applyFont="1" applyFill="1" applyBorder="1" applyAlignment="1" applyProtection="1">
      <alignment horizontal="center"/>
    </xf>
    <xf numFmtId="164" fontId="3" fillId="0" borderId="112" xfId="0" applyNumberFormat="1" applyFont="1" applyBorder="1" applyAlignment="1" applyProtection="1">
      <alignment horizontal="center"/>
    </xf>
    <xf numFmtId="3" fontId="12" fillId="5" borderId="135" xfId="0" applyNumberFormat="1" applyFont="1" applyFill="1" applyBorder="1" applyAlignment="1" applyProtection="1">
      <alignment horizontal="center"/>
    </xf>
    <xf numFmtId="164" fontId="3" fillId="0" borderId="73" xfId="0" applyNumberFormat="1" applyFont="1" applyBorder="1" applyAlignment="1" applyProtection="1">
      <alignment horizontal="center"/>
    </xf>
    <xf numFmtId="164" fontId="3" fillId="0" borderId="139" xfId="0" applyNumberFormat="1" applyFont="1" applyBorder="1" applyAlignment="1" applyProtection="1">
      <alignment horizontal="center"/>
    </xf>
    <xf numFmtId="164" fontId="3" fillId="0" borderId="140" xfId="0" applyNumberFormat="1" applyFont="1" applyBorder="1" applyAlignment="1" applyProtection="1">
      <alignment horizontal="center"/>
    </xf>
    <xf numFmtId="164" fontId="3" fillId="0" borderId="141" xfId="0" applyNumberFormat="1" applyFont="1" applyBorder="1" applyAlignment="1" applyProtection="1">
      <alignment horizontal="center"/>
    </xf>
    <xf numFmtId="0" fontId="3" fillId="0" borderId="95" xfId="0" applyFont="1" applyBorder="1" applyProtection="1"/>
    <xf numFmtId="0" fontId="3" fillId="0" borderId="89" xfId="0" applyFont="1" applyBorder="1" applyProtection="1"/>
    <xf numFmtId="0" fontId="3" fillId="0" borderId="97" xfId="0" applyFont="1" applyBorder="1" applyProtection="1"/>
    <xf numFmtId="0" fontId="3" fillId="0" borderId="92" xfId="0" applyFont="1" applyBorder="1" applyProtection="1"/>
    <xf numFmtId="0" fontId="3" fillId="0" borderId="90" xfId="0" applyFont="1" applyBorder="1" applyProtection="1"/>
    <xf numFmtId="0" fontId="3" fillId="0" borderId="143" xfId="0" applyFont="1" applyBorder="1" applyProtection="1"/>
    <xf numFmtId="0" fontId="3" fillId="0" borderId="126" xfId="0" applyFont="1" applyBorder="1" applyProtection="1"/>
    <xf numFmtId="0" fontId="3" fillId="0" borderId="142" xfId="0" applyFont="1" applyBorder="1" applyProtection="1"/>
    <xf numFmtId="0" fontId="3" fillId="0" borderId="100" xfId="0" applyFont="1" applyBorder="1" applyProtection="1"/>
    <xf numFmtId="0" fontId="3" fillId="0" borderId="144" xfId="0" applyFont="1" applyBorder="1" applyProtection="1"/>
    <xf numFmtId="0" fontId="3" fillId="0" borderId="93" xfId="0" applyFont="1" applyBorder="1" applyProtection="1"/>
    <xf numFmtId="0" fontId="3" fillId="0" borderId="107" xfId="0" applyFont="1" applyBorder="1" applyProtection="1"/>
    <xf numFmtId="164" fontId="3" fillId="0" borderId="145" xfId="0" applyNumberFormat="1" applyFont="1" applyBorder="1" applyAlignment="1" applyProtection="1">
      <alignment horizontal="center"/>
    </xf>
    <xf numFmtId="164" fontId="3" fillId="0" borderId="37" xfId="0" applyNumberFormat="1" applyFont="1" applyBorder="1" applyAlignment="1" applyProtection="1">
      <alignment horizontal="center"/>
    </xf>
    <xf numFmtId="164" fontId="3" fillId="0" borderId="55" xfId="0" applyNumberFormat="1" applyFont="1" applyBorder="1" applyAlignment="1" applyProtection="1">
      <alignment horizontal="center"/>
    </xf>
    <xf numFmtId="3" fontId="3" fillId="0" borderId="147" xfId="0" applyNumberFormat="1" applyFont="1" applyBorder="1" applyAlignment="1" applyProtection="1">
      <alignment horizontal="center"/>
    </xf>
    <xf numFmtId="3" fontId="3" fillId="0" borderId="149" xfId="0" applyNumberFormat="1" applyFont="1" applyBorder="1" applyAlignment="1" applyProtection="1">
      <alignment horizontal="center"/>
    </xf>
    <xf numFmtId="3" fontId="3" fillId="0" borderId="148" xfId="0" applyNumberFormat="1" applyFont="1" applyBorder="1" applyAlignment="1" applyProtection="1">
      <alignment horizontal="center"/>
    </xf>
    <xf numFmtId="3" fontId="3" fillId="2" borderId="150" xfId="0" applyNumberFormat="1" applyFont="1" applyFill="1" applyBorder="1" applyAlignment="1" applyProtection="1">
      <alignment horizontal="center" vertical="center" wrapText="1"/>
    </xf>
    <xf numFmtId="3" fontId="3" fillId="0" borderId="152" xfId="0" applyNumberFormat="1" applyFont="1" applyBorder="1" applyAlignment="1" applyProtection="1">
      <alignment horizontal="center"/>
    </xf>
    <xf numFmtId="3" fontId="3" fillId="4" borderId="157" xfId="0" applyNumberFormat="1" applyFont="1" applyFill="1" applyBorder="1" applyAlignment="1" applyProtection="1">
      <alignment horizontal="center" wrapText="1"/>
    </xf>
    <xf numFmtId="3" fontId="3" fillId="4" borderId="158" xfId="0" applyNumberFormat="1" applyFont="1" applyFill="1" applyBorder="1" applyAlignment="1" applyProtection="1">
      <alignment horizontal="center" wrapText="1"/>
    </xf>
    <xf numFmtId="0" fontId="3" fillId="0" borderId="49" xfId="0" applyFont="1" applyBorder="1" applyProtection="1"/>
    <xf numFmtId="0" fontId="3" fillId="7" borderId="0" xfId="0" applyFont="1" applyFill="1"/>
    <xf numFmtId="0" fontId="3" fillId="4" borderId="68" xfId="0" applyFont="1" applyFill="1" applyBorder="1" applyAlignment="1" applyProtection="1"/>
    <xf numFmtId="0" fontId="3" fillId="4" borderId="67" xfId="0" applyFont="1" applyFill="1" applyBorder="1" applyAlignment="1" applyProtection="1"/>
    <xf numFmtId="0" fontId="3" fillId="4" borderId="69" xfId="0" applyFont="1" applyFill="1" applyBorder="1" applyAlignment="1" applyProtection="1"/>
    <xf numFmtId="0" fontId="3" fillId="4" borderId="67" xfId="0" applyFont="1" applyFill="1" applyBorder="1" applyAlignment="1" applyProtection="1">
      <alignment wrapText="1"/>
    </xf>
    <xf numFmtId="0" fontId="3" fillId="4" borderId="68" xfId="0" applyFont="1" applyFill="1" applyBorder="1" applyAlignment="1" applyProtection="1">
      <alignment wrapText="1"/>
    </xf>
    <xf numFmtId="0" fontId="3" fillId="4" borderId="68" xfId="0" applyFont="1" applyFill="1" applyBorder="1" applyAlignment="1" applyProtection="1">
      <alignment horizontal="left"/>
    </xf>
    <xf numFmtId="0" fontId="3" fillId="4" borderId="68" xfId="0" applyFont="1" applyFill="1" applyBorder="1" applyAlignment="1" applyProtection="1">
      <alignment horizontal="left" vertical="top" wrapText="1"/>
    </xf>
    <xf numFmtId="0" fontId="3" fillId="4" borderId="69" xfId="0" applyFont="1" applyFill="1" applyBorder="1" applyAlignment="1" applyProtection="1">
      <alignment wrapText="1"/>
    </xf>
    <xf numFmtId="3" fontId="3" fillId="4" borderId="165" xfId="0" applyNumberFormat="1" applyFont="1" applyFill="1" applyBorder="1" applyAlignment="1" applyProtection="1">
      <alignment horizontal="center" wrapText="1"/>
    </xf>
    <xf numFmtId="3" fontId="3" fillId="8" borderId="164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Alignment="1" applyProtection="1">
      <alignment wrapText="1"/>
    </xf>
    <xf numFmtId="3" fontId="3" fillId="4" borderId="156" xfId="0" applyNumberFormat="1" applyFont="1" applyFill="1" applyBorder="1" applyAlignment="1" applyProtection="1">
      <alignment horizontal="center" wrapText="1"/>
    </xf>
    <xf numFmtId="0" fontId="8" fillId="0" borderId="66" xfId="0" applyFont="1" applyBorder="1" applyAlignment="1" applyProtection="1">
      <alignment wrapText="1"/>
    </xf>
    <xf numFmtId="0" fontId="10" fillId="0" borderId="0" xfId="0" applyFont="1" applyBorder="1" applyProtection="1"/>
    <xf numFmtId="0" fontId="3" fillId="0" borderId="160" xfId="0" applyFont="1" applyBorder="1" applyProtection="1"/>
    <xf numFmtId="0" fontId="10" fillId="0" borderId="0" xfId="0" applyFont="1" applyProtection="1"/>
    <xf numFmtId="0" fontId="8" fillId="0" borderId="159" xfId="0" applyFont="1" applyBorder="1" applyProtection="1"/>
    <xf numFmtId="0" fontId="3" fillId="4" borderId="161" xfId="0" applyFont="1" applyFill="1" applyBorder="1" applyAlignment="1" applyProtection="1">
      <alignment horizontal="left" vertical="center" indent="1"/>
    </xf>
    <xf numFmtId="0" fontId="3" fillId="0" borderId="72" xfId="0" applyFont="1" applyBorder="1" applyProtection="1"/>
    <xf numFmtId="3" fontId="3" fillId="4" borderId="36" xfId="0" applyNumberFormat="1" applyFont="1" applyFill="1" applyBorder="1" applyAlignment="1" applyProtection="1">
      <alignment horizontal="center" wrapText="1"/>
    </xf>
    <xf numFmtId="0" fontId="15" fillId="0" borderId="0" xfId="0" applyFont="1" applyBorder="1" applyProtection="1"/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3" fillId="0" borderId="57" xfId="0" applyFont="1" applyBorder="1" applyAlignment="1" applyProtection="1"/>
    <xf numFmtId="3" fontId="12" fillId="0" borderId="150" xfId="0" applyNumberFormat="1" applyFont="1" applyBorder="1" applyAlignment="1" applyProtection="1">
      <alignment horizontal="center" wrapText="1"/>
    </xf>
    <xf numFmtId="0" fontId="3" fillId="0" borderId="38" xfId="0" applyFont="1" applyBorder="1" applyAlignment="1">
      <alignment wrapText="1"/>
    </xf>
    <xf numFmtId="0" fontId="3" fillId="4" borderId="68" xfId="0" applyFont="1" applyFill="1" applyBorder="1" applyAlignment="1" applyProtection="1">
      <alignment horizontal="left" wrapText="1"/>
    </xf>
    <xf numFmtId="164" fontId="3" fillId="0" borderId="170" xfId="0" applyNumberFormat="1" applyFont="1" applyBorder="1" applyAlignment="1" applyProtection="1">
      <alignment horizontal="center"/>
    </xf>
    <xf numFmtId="164" fontId="3" fillId="0" borderId="175" xfId="0" applyNumberFormat="1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left" vertical="top"/>
    </xf>
    <xf numFmtId="0" fontId="3" fillId="0" borderId="56" xfId="0" applyFont="1" applyBorder="1" applyAlignment="1" applyProtection="1">
      <alignment horizontal="left" vertical="top"/>
    </xf>
    <xf numFmtId="3" fontId="3" fillId="0" borderId="38" xfId="0" applyNumberFormat="1" applyFont="1" applyBorder="1" applyAlignment="1" applyProtection="1">
      <alignment horizontal="center"/>
      <protection locked="0"/>
    </xf>
    <xf numFmtId="3" fontId="3" fillId="0" borderId="40" xfId="0" applyNumberFormat="1" applyFont="1" applyBorder="1" applyAlignment="1" applyProtection="1">
      <alignment horizontal="center"/>
      <protection locked="0"/>
    </xf>
    <xf numFmtId="3" fontId="3" fillId="0" borderId="42" xfId="0" applyNumberFormat="1" applyFont="1" applyBorder="1" applyAlignment="1" applyProtection="1">
      <alignment horizontal="center"/>
      <protection locked="0"/>
    </xf>
    <xf numFmtId="3" fontId="3" fillId="0" borderId="43" xfId="0" applyNumberFormat="1" applyFont="1" applyBorder="1" applyAlignment="1" applyProtection="1">
      <alignment horizontal="center"/>
      <protection locked="0"/>
    </xf>
    <xf numFmtId="3" fontId="3" fillId="0" borderId="42" xfId="0" applyNumberFormat="1" applyFont="1" applyBorder="1" applyAlignment="1" applyProtection="1">
      <alignment horizontal="center" vertical="center"/>
      <protection locked="0"/>
    </xf>
    <xf numFmtId="3" fontId="3" fillId="0" borderId="45" xfId="0" applyNumberFormat="1" applyFont="1" applyBorder="1" applyAlignment="1" applyProtection="1">
      <alignment horizontal="center"/>
      <protection locked="0"/>
    </xf>
    <xf numFmtId="3" fontId="3" fillId="0" borderId="46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3" fontId="3" fillId="0" borderId="61" xfId="0" applyNumberFormat="1" applyFont="1" applyBorder="1" applyAlignment="1" applyProtection="1">
      <alignment horizontal="center" vertical="center"/>
    </xf>
    <xf numFmtId="3" fontId="3" fillId="2" borderId="179" xfId="0" applyNumberFormat="1" applyFont="1" applyFill="1" applyBorder="1" applyAlignment="1" applyProtection="1">
      <alignment horizontal="center" wrapText="1"/>
    </xf>
    <xf numFmtId="3" fontId="3" fillId="2" borderId="178" xfId="0" applyNumberFormat="1" applyFont="1" applyFill="1" applyBorder="1" applyAlignment="1" applyProtection="1">
      <alignment horizontal="center" wrapText="1"/>
    </xf>
    <xf numFmtId="3" fontId="3" fillId="2" borderId="52" xfId="0" applyNumberFormat="1" applyFont="1" applyFill="1" applyBorder="1" applyAlignment="1" applyProtection="1">
      <alignment horizontal="center" vertical="center" wrapText="1"/>
    </xf>
    <xf numFmtId="10" fontId="3" fillId="0" borderId="180" xfId="0" applyNumberFormat="1" applyFont="1" applyBorder="1" applyAlignment="1" applyProtection="1">
      <alignment horizontal="center"/>
    </xf>
    <xf numFmtId="3" fontId="3" fillId="3" borderId="182" xfId="0" applyNumberFormat="1" applyFont="1" applyFill="1" applyBorder="1" applyAlignment="1" applyProtection="1">
      <alignment horizontal="center"/>
    </xf>
    <xf numFmtId="10" fontId="3" fillId="0" borderId="181" xfId="0" applyNumberFormat="1" applyFont="1" applyBorder="1" applyAlignment="1" applyProtection="1">
      <alignment horizontal="center"/>
    </xf>
    <xf numFmtId="3" fontId="3" fillId="3" borderId="184" xfId="0" applyNumberFormat="1" applyFont="1" applyFill="1" applyBorder="1" applyAlignment="1" applyProtection="1">
      <alignment horizontal="center"/>
    </xf>
    <xf numFmtId="3" fontId="3" fillId="3" borderId="185" xfId="0" applyNumberFormat="1" applyFont="1" applyFill="1" applyBorder="1" applyAlignment="1" applyProtection="1">
      <alignment horizontal="center"/>
    </xf>
    <xf numFmtId="3" fontId="3" fillId="2" borderId="188" xfId="0" applyNumberFormat="1" applyFont="1" applyFill="1" applyBorder="1" applyAlignment="1" applyProtection="1">
      <alignment horizontal="center" vertical="center" wrapText="1"/>
    </xf>
    <xf numFmtId="3" fontId="3" fillId="0" borderId="191" xfId="0" applyNumberFormat="1" applyFont="1" applyBorder="1" applyAlignment="1" applyProtection="1">
      <alignment horizontal="center"/>
    </xf>
    <xf numFmtId="10" fontId="3" fillId="0" borderId="194" xfId="0" applyNumberFormat="1" applyFont="1" applyBorder="1" applyAlignment="1" applyProtection="1">
      <alignment horizontal="center"/>
    </xf>
    <xf numFmtId="0" fontId="3" fillId="0" borderId="196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95" xfId="0" applyBorder="1" applyProtection="1">
      <protection locked="0"/>
    </xf>
    <xf numFmtId="0" fontId="3" fillId="0" borderId="53" xfId="0" applyFont="1" applyBorder="1" applyAlignment="1" applyProtection="1">
      <alignment horizontal="left" vertical="top"/>
    </xf>
    <xf numFmtId="0" fontId="3" fillId="0" borderId="42" xfId="0" applyFont="1" applyBorder="1" applyAlignment="1">
      <alignment horizontal="left" vertical="top" wrapText="1"/>
    </xf>
    <xf numFmtId="10" fontId="3" fillId="0" borderId="181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10" fontId="3" fillId="0" borderId="0" xfId="0" applyNumberFormat="1" applyFont="1" applyAlignment="1" applyProtection="1">
      <alignment horizontal="center" vertical="center"/>
    </xf>
    <xf numFmtId="3" fontId="3" fillId="0" borderId="17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3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0" fontId="3" fillId="0" borderId="180" xfId="0" applyNumberFormat="1" applyFont="1" applyBorder="1" applyAlignment="1" applyProtection="1">
      <alignment horizontal="center" vertical="center"/>
    </xf>
    <xf numFmtId="3" fontId="3" fillId="2" borderId="34" xfId="0" applyNumberFormat="1" applyFont="1" applyFill="1" applyBorder="1" applyAlignment="1" applyProtection="1">
      <alignment horizontal="center" vertical="center" wrapText="1"/>
    </xf>
    <xf numFmtId="3" fontId="3" fillId="2" borderId="179" xfId="0" applyNumberFormat="1" applyFont="1" applyFill="1" applyBorder="1" applyAlignment="1" applyProtection="1">
      <alignment horizontal="center" vertical="center" wrapText="1"/>
    </xf>
    <xf numFmtId="3" fontId="3" fillId="2" borderId="178" xfId="0" applyNumberFormat="1" applyFont="1" applyFill="1" applyBorder="1" applyAlignment="1" applyProtection="1">
      <alignment horizontal="center" vertical="center" wrapText="1"/>
    </xf>
    <xf numFmtId="3" fontId="3" fillId="2" borderId="32" xfId="0" applyNumberFormat="1" applyFont="1" applyFill="1" applyBorder="1" applyAlignment="1" applyProtection="1">
      <alignment horizontal="center" vertical="center" wrapText="1"/>
    </xf>
    <xf numFmtId="3" fontId="3" fillId="2" borderId="189" xfId="0" applyNumberFormat="1" applyFont="1" applyFill="1" applyBorder="1" applyAlignment="1" applyProtection="1">
      <alignment horizontal="center" vertical="center" wrapText="1"/>
    </xf>
    <xf numFmtId="1" fontId="3" fillId="0" borderId="102" xfId="0" applyNumberFormat="1" applyFont="1" applyBorder="1" applyAlignment="1" applyProtection="1">
      <alignment horizontal="center" vertical="center"/>
    </xf>
    <xf numFmtId="1" fontId="3" fillId="0" borderId="101" xfId="0" applyNumberFormat="1" applyFont="1" applyBorder="1" applyAlignment="1" applyProtection="1">
      <alignment horizontal="center" vertical="center"/>
    </xf>
    <xf numFmtId="9" fontId="3" fillId="0" borderId="101" xfId="0" applyNumberFormat="1" applyFont="1" applyBorder="1" applyAlignment="1" applyProtection="1">
      <alignment horizontal="center" vertical="center"/>
    </xf>
    <xf numFmtId="1" fontId="3" fillId="0" borderId="130" xfId="0" applyNumberFormat="1" applyFont="1" applyBorder="1" applyAlignment="1" applyProtection="1">
      <alignment horizontal="center" vertical="center"/>
    </xf>
    <xf numFmtId="1" fontId="3" fillId="0" borderId="111" xfId="0" applyNumberFormat="1" applyFont="1" applyBorder="1" applyAlignment="1" applyProtection="1">
      <alignment horizontal="center" vertical="center"/>
    </xf>
    <xf numFmtId="9" fontId="3" fillId="0" borderId="111" xfId="0" applyNumberFormat="1" applyFont="1" applyBorder="1" applyAlignment="1" applyProtection="1">
      <alignment horizontal="center" vertical="center"/>
    </xf>
    <xf numFmtId="1" fontId="3" fillId="0" borderId="127" xfId="0" applyNumberFormat="1" applyFont="1" applyBorder="1" applyAlignment="1" applyProtection="1">
      <alignment horizontal="center" vertical="center"/>
    </xf>
    <xf numFmtId="1" fontId="3" fillId="0" borderId="105" xfId="0" applyNumberFormat="1" applyFont="1" applyBorder="1" applyAlignment="1" applyProtection="1">
      <alignment horizontal="center" vertical="center"/>
    </xf>
    <xf numFmtId="1" fontId="3" fillId="0" borderId="112" xfId="0" applyNumberFormat="1" applyFont="1" applyBorder="1" applyAlignment="1" applyProtection="1">
      <alignment horizontal="center" vertical="center"/>
    </xf>
    <xf numFmtId="9" fontId="3" fillId="0" borderId="112" xfId="0" applyNumberFormat="1" applyFont="1" applyBorder="1" applyAlignment="1" applyProtection="1">
      <alignment horizontal="center" vertical="center"/>
    </xf>
    <xf numFmtId="3" fontId="3" fillId="0" borderId="56" xfId="0" applyNumberFormat="1" applyFont="1" applyBorder="1" applyAlignment="1" applyProtection="1">
      <alignment horizontal="center" vertical="center"/>
    </xf>
    <xf numFmtId="9" fontId="3" fillId="0" borderId="56" xfId="0" applyNumberFormat="1" applyFont="1" applyBorder="1" applyAlignment="1" applyProtection="1">
      <alignment horizontal="center" vertical="center"/>
    </xf>
    <xf numFmtId="1" fontId="3" fillId="0" borderId="174" xfId="0" applyNumberFormat="1" applyFont="1" applyBorder="1" applyAlignment="1" applyProtection="1">
      <alignment horizontal="center" vertical="center"/>
    </xf>
    <xf numFmtId="3" fontId="3" fillId="0" borderId="66" xfId="0" applyNumberFormat="1" applyFont="1" applyBorder="1" applyAlignment="1" applyProtection="1">
      <alignment horizontal="center" vertical="center"/>
    </xf>
    <xf numFmtId="9" fontId="3" fillId="0" borderId="61" xfId="0" applyNumberFormat="1" applyFont="1" applyBorder="1" applyAlignment="1" applyProtection="1">
      <alignment horizontal="center" vertical="center"/>
    </xf>
    <xf numFmtId="3" fontId="3" fillId="0" borderId="146" xfId="0" applyNumberFormat="1" applyFont="1" applyBorder="1" applyAlignment="1" applyProtection="1">
      <alignment horizontal="center" vertical="center"/>
    </xf>
    <xf numFmtId="9" fontId="3" fillId="0" borderId="66" xfId="0" applyNumberFormat="1" applyFont="1" applyBorder="1" applyAlignment="1" applyProtection="1">
      <alignment horizontal="center" vertical="center"/>
    </xf>
    <xf numFmtId="3" fontId="3" fillId="0" borderId="62" xfId="0" applyNumberFormat="1" applyFont="1" applyBorder="1" applyAlignment="1" applyProtection="1">
      <alignment horizontal="center" vertical="center"/>
    </xf>
    <xf numFmtId="1" fontId="3" fillId="0" borderId="81" xfId="0" applyNumberFormat="1" applyFont="1" applyBorder="1" applyAlignment="1" applyProtection="1">
      <alignment horizontal="center" vertical="center"/>
    </xf>
    <xf numFmtId="1" fontId="3" fillId="0" borderId="90" xfId="0" applyNumberFormat="1" applyFont="1" applyBorder="1" applyAlignment="1" applyProtection="1">
      <alignment horizontal="center" vertical="center"/>
    </xf>
    <xf numFmtId="9" fontId="3" fillId="0" borderId="90" xfId="0" applyNumberFormat="1" applyFont="1" applyBorder="1" applyAlignment="1" applyProtection="1">
      <alignment horizontal="center" vertical="center"/>
    </xf>
    <xf numFmtId="1" fontId="3" fillId="0" borderId="82" xfId="0" applyNumberFormat="1" applyFont="1" applyBorder="1" applyAlignment="1" applyProtection="1">
      <alignment horizontal="center" vertical="center"/>
    </xf>
    <xf numFmtId="9" fontId="3" fillId="0" borderId="14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" fontId="3" fillId="0" borderId="86" xfId="0" applyNumberFormat="1" applyFont="1" applyBorder="1" applyAlignment="1" applyProtection="1">
      <alignment horizontal="center" vertical="center"/>
    </xf>
    <xf numFmtId="1" fontId="3" fillId="0" borderId="96" xfId="0" applyNumberFormat="1" applyFont="1" applyBorder="1" applyAlignment="1" applyProtection="1">
      <alignment horizontal="center" vertical="center"/>
    </xf>
    <xf numFmtId="9" fontId="3" fillId="0" borderId="64" xfId="0" applyNumberFormat="1" applyFont="1" applyBorder="1" applyAlignment="1" applyProtection="1">
      <alignment horizontal="center" vertical="center"/>
    </xf>
    <xf numFmtId="1" fontId="3" fillId="0" borderId="85" xfId="0" applyNumberFormat="1" applyFont="1" applyBorder="1" applyAlignment="1" applyProtection="1">
      <alignment horizontal="center" vertical="center"/>
    </xf>
    <xf numFmtId="1" fontId="3" fillId="0" borderId="89" xfId="0" applyNumberFormat="1" applyFont="1" applyBorder="1" applyAlignment="1" applyProtection="1">
      <alignment horizontal="center" vertical="center"/>
    </xf>
    <xf numFmtId="9" fontId="3" fillId="0" borderId="77" xfId="0" applyNumberFormat="1" applyFont="1" applyBorder="1" applyAlignment="1" applyProtection="1">
      <alignment horizontal="center" vertical="center"/>
    </xf>
    <xf numFmtId="9" fontId="3" fillId="0" borderId="173" xfId="0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9" fontId="3" fillId="0" borderId="76" xfId="0" applyNumberFormat="1" applyFont="1" applyBorder="1" applyAlignment="1" applyProtection="1">
      <alignment horizontal="center" vertical="center"/>
    </xf>
    <xf numFmtId="1" fontId="3" fillId="0" borderId="84" xfId="0" applyNumberFormat="1" applyFont="1" applyBorder="1" applyAlignment="1" applyProtection="1">
      <alignment horizontal="center" vertical="center"/>
    </xf>
    <xf numFmtId="1" fontId="3" fillId="0" borderId="87" xfId="0" applyNumberFormat="1" applyFont="1" applyBorder="1" applyAlignment="1" applyProtection="1">
      <alignment horizontal="center" vertical="center"/>
    </xf>
    <xf numFmtId="9" fontId="3" fillId="0" borderId="70" xfId="0" applyNumberFormat="1" applyFont="1" applyBorder="1" applyAlignment="1" applyProtection="1">
      <alignment horizontal="center" vertical="center"/>
    </xf>
    <xf numFmtId="9" fontId="3" fillId="0" borderId="73" xfId="0" applyNumberFormat="1" applyFont="1" applyBorder="1" applyAlignment="1" applyProtection="1">
      <alignment horizontal="center" vertical="center"/>
    </xf>
    <xf numFmtId="1" fontId="3" fillId="0" borderId="129" xfId="0" applyNumberFormat="1" applyFont="1" applyBorder="1" applyAlignment="1" applyProtection="1">
      <alignment horizontal="center" vertical="center"/>
    </xf>
    <xf numFmtId="9" fontId="3" fillId="0" borderId="172" xfId="0" applyNumberFormat="1" applyFont="1" applyBorder="1" applyAlignment="1" applyProtection="1">
      <alignment horizontal="center" vertical="center"/>
    </xf>
    <xf numFmtId="9" fontId="3" fillId="0" borderId="79" xfId="0" applyNumberFormat="1" applyFont="1" applyBorder="1" applyAlignment="1" applyProtection="1">
      <alignment horizontal="center" vertical="center"/>
    </xf>
    <xf numFmtId="1" fontId="3" fillId="0" borderId="88" xfId="0" applyNumberFormat="1" applyFont="1" applyBorder="1" applyAlignment="1" applyProtection="1">
      <alignment horizontal="center" vertical="center"/>
    </xf>
    <xf numFmtId="9" fontId="3" fillId="0" borderId="166" xfId="0" applyNumberFormat="1" applyFont="1" applyBorder="1" applyAlignment="1" applyProtection="1">
      <alignment horizontal="center" vertical="center"/>
    </xf>
    <xf numFmtId="1" fontId="3" fillId="0" borderId="151" xfId="0" applyNumberFormat="1" applyFont="1" applyBorder="1" applyAlignment="1" applyProtection="1">
      <alignment horizontal="center" vertical="center"/>
    </xf>
    <xf numFmtId="1" fontId="3" fillId="0" borderId="91" xfId="0" applyNumberFormat="1" applyFont="1" applyBorder="1" applyAlignment="1" applyProtection="1">
      <alignment horizontal="center" vertical="center"/>
    </xf>
    <xf numFmtId="9" fontId="3" fillId="0" borderId="98" xfId="0" applyNumberFormat="1" applyFont="1" applyBorder="1" applyAlignment="1" applyProtection="1">
      <alignment horizontal="center" vertical="center"/>
    </xf>
    <xf numFmtId="1" fontId="3" fillId="0" borderId="106" xfId="0" applyNumberFormat="1" applyFont="1" applyBorder="1" applyAlignment="1" applyProtection="1">
      <alignment horizontal="center" vertical="center"/>
    </xf>
    <xf numFmtId="1" fontId="3" fillId="0" borderId="99" xfId="0" applyNumberFormat="1" applyFont="1" applyBorder="1" applyAlignment="1" applyProtection="1">
      <alignment horizontal="center" vertical="center"/>
    </xf>
    <xf numFmtId="9" fontId="3" fillId="0" borderId="108" xfId="0" applyNumberFormat="1" applyFont="1" applyBorder="1" applyAlignment="1" applyProtection="1">
      <alignment horizontal="center" vertical="center"/>
    </xf>
    <xf numFmtId="9" fontId="3" fillId="0" borderId="78" xfId="0" applyNumberFormat="1" applyFont="1" applyBorder="1" applyAlignment="1" applyProtection="1">
      <alignment horizontal="center" vertical="center"/>
    </xf>
    <xf numFmtId="1" fontId="3" fillId="0" borderId="92" xfId="0" applyNumberFormat="1" applyFont="1" applyBorder="1" applyAlignment="1" applyProtection="1">
      <alignment horizontal="center" vertical="center"/>
    </xf>
    <xf numFmtId="9" fontId="3" fillId="0" borderId="75" xfId="0" applyNumberFormat="1" applyFont="1" applyBorder="1" applyAlignment="1" applyProtection="1">
      <alignment horizontal="center" vertical="center"/>
    </xf>
    <xf numFmtId="1" fontId="3" fillId="0" borderId="94" xfId="0" applyNumberFormat="1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vertical="center"/>
    </xf>
    <xf numFmtId="9" fontId="3" fillId="0" borderId="116" xfId="0" applyNumberFormat="1" applyFont="1" applyBorder="1" applyAlignment="1" applyProtection="1">
      <alignment horizontal="center" vertical="center"/>
    </xf>
    <xf numFmtId="1" fontId="3" fillId="0" borderId="116" xfId="0" applyNumberFormat="1" applyFont="1" applyBorder="1" applyAlignment="1" applyProtection="1">
      <alignment horizontal="center" vertical="center"/>
    </xf>
    <xf numFmtId="9" fontId="3" fillId="0" borderId="177" xfId="0" applyNumberFormat="1" applyFont="1" applyBorder="1" applyAlignment="1" applyProtection="1">
      <alignment horizontal="center" vertical="center"/>
    </xf>
    <xf numFmtId="0" fontId="3" fillId="4" borderId="67" xfId="0" applyFont="1" applyFill="1" applyBorder="1" applyAlignment="1" applyProtection="1">
      <alignment horizontal="left"/>
    </xf>
    <xf numFmtId="0" fontId="3" fillId="4" borderId="69" xfId="0" applyFont="1" applyFill="1" applyBorder="1" applyAlignment="1" applyProtection="1">
      <alignment horizontal="left"/>
    </xf>
    <xf numFmtId="0" fontId="3" fillId="4" borderId="162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3" fillId="0" borderId="61" xfId="0" applyFont="1" applyBorder="1" applyAlignment="1" applyProtection="1"/>
    <xf numFmtId="0" fontId="3" fillId="0" borderId="38" xfId="0" applyFont="1" applyBorder="1" applyAlignment="1" applyProtection="1">
      <alignment wrapText="1"/>
    </xf>
    <xf numFmtId="0" fontId="3" fillId="0" borderId="42" xfId="0" applyFont="1" applyBorder="1" applyAlignment="1" applyProtection="1">
      <alignment wrapText="1"/>
    </xf>
    <xf numFmtId="0" fontId="3" fillId="0" borderId="58" xfId="0" applyFont="1" applyBorder="1" applyAlignment="1" applyProtection="1">
      <alignment wrapText="1"/>
    </xf>
    <xf numFmtId="0" fontId="3" fillId="0" borderId="59" xfId="0" applyFont="1" applyBorder="1" applyAlignment="1" applyProtection="1">
      <alignment wrapText="1"/>
    </xf>
    <xf numFmtId="0" fontId="3" fillId="0" borderId="60" xfId="0" applyFont="1" applyBorder="1" applyAlignment="1" applyProtection="1">
      <alignment wrapText="1"/>
    </xf>
    <xf numFmtId="0" fontId="3" fillId="0" borderId="58" xfId="0" applyFont="1" applyBorder="1" applyAlignment="1">
      <alignment wrapText="1"/>
    </xf>
    <xf numFmtId="0" fontId="3" fillId="0" borderId="59" xfId="0" applyFont="1" applyBorder="1" applyAlignment="1">
      <alignment wrapText="1"/>
    </xf>
    <xf numFmtId="0" fontId="3" fillId="0" borderId="60" xfId="0" applyFont="1" applyBorder="1" applyAlignment="1">
      <alignment wrapText="1"/>
    </xf>
    <xf numFmtId="0" fontId="3" fillId="0" borderId="176" xfId="0" applyFont="1" applyBorder="1" applyAlignment="1">
      <alignment wrapText="1"/>
    </xf>
    <xf numFmtId="0" fontId="3" fillId="0" borderId="75" xfId="0" applyFont="1" applyBorder="1" applyAlignment="1">
      <alignment wrapText="1"/>
    </xf>
    <xf numFmtId="0" fontId="3" fillId="4" borderId="36" xfId="0" applyFont="1" applyFill="1" applyBorder="1" applyAlignment="1" applyProtection="1">
      <alignment horizontal="left"/>
    </xf>
    <xf numFmtId="0" fontId="3" fillId="4" borderId="41" xfId="0" applyFont="1" applyFill="1" applyBorder="1" applyAlignment="1" applyProtection="1">
      <alignment horizontal="left"/>
    </xf>
    <xf numFmtId="0" fontId="3" fillId="4" borderId="110" xfId="0" applyFont="1" applyFill="1" applyBorder="1" applyAlignment="1" applyProtection="1">
      <alignment horizontal="left"/>
    </xf>
    <xf numFmtId="0" fontId="3" fillId="4" borderId="69" xfId="0" applyFont="1" applyFill="1" applyBorder="1" applyAlignment="1" applyProtection="1">
      <alignment horizontal="left" wrapText="1"/>
    </xf>
    <xf numFmtId="0" fontId="3" fillId="0" borderId="73" xfId="0" applyFont="1" applyBorder="1" applyAlignment="1">
      <alignment wrapText="1"/>
    </xf>
    <xf numFmtId="0" fontId="6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Protection="1"/>
    <xf numFmtId="0" fontId="7" fillId="0" borderId="0" xfId="0" applyFont="1" applyProtection="1"/>
    <xf numFmtId="0" fontId="9" fillId="0" borderId="0" xfId="0" applyFont="1" applyProtection="1"/>
    <xf numFmtId="0" fontId="5" fillId="3" borderId="5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0" fontId="1" fillId="3" borderId="1" xfId="0" applyFont="1" applyFill="1" applyBorder="1" applyProtection="1"/>
    <xf numFmtId="0" fontId="11" fillId="0" borderId="0" xfId="0" applyFont="1" applyBorder="1" applyProtection="1"/>
    <xf numFmtId="1" fontId="15" fillId="9" borderId="105" xfId="0" applyNumberFormat="1" applyFont="1" applyFill="1" applyBorder="1" applyAlignment="1" applyProtection="1">
      <alignment horizontal="center" vertical="center"/>
    </xf>
    <xf numFmtId="1" fontId="3" fillId="9" borderId="112" xfId="0" applyNumberFormat="1" applyFont="1" applyFill="1" applyBorder="1" applyAlignment="1" applyProtection="1">
      <alignment horizontal="center" vertical="center"/>
    </xf>
    <xf numFmtId="1" fontId="3" fillId="9" borderId="105" xfId="0" applyNumberFormat="1" applyFont="1" applyFill="1" applyBorder="1" applyAlignment="1" applyProtection="1">
      <alignment horizontal="center" vertical="center"/>
    </xf>
    <xf numFmtId="1" fontId="3" fillId="9" borderId="101" xfId="0" applyNumberFormat="1" applyFont="1" applyFill="1" applyBorder="1" applyAlignment="1" applyProtection="1">
      <alignment horizontal="center" vertical="center"/>
    </xf>
    <xf numFmtId="1" fontId="3" fillId="9" borderId="10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3" fontId="3" fillId="0" borderId="154" xfId="0" applyNumberFormat="1" applyFont="1" applyBorder="1" applyAlignment="1" applyProtection="1">
      <alignment horizontal="center"/>
      <protection locked="0"/>
    </xf>
    <xf numFmtId="3" fontId="3" fillId="0" borderId="41" xfId="0" applyNumberFormat="1" applyFont="1" applyBorder="1" applyAlignment="1" applyProtection="1">
      <alignment horizontal="center"/>
      <protection locked="0"/>
    </xf>
    <xf numFmtId="3" fontId="3" fillId="0" borderId="36" xfId="0" applyNumberFormat="1" applyFont="1" applyBorder="1" applyAlignment="1" applyProtection="1">
      <alignment horizontal="center"/>
      <protection locked="0"/>
    </xf>
    <xf numFmtId="9" fontId="3" fillId="0" borderId="0" xfId="0" applyNumberFormat="1" applyFont="1" applyBorder="1" applyAlignment="1" applyProtection="1">
      <alignment horizontal="center"/>
    </xf>
    <xf numFmtId="3" fontId="3" fillId="0" borderId="38" xfId="0" applyNumberFormat="1" applyFont="1" applyBorder="1" applyAlignment="1" applyProtection="1">
      <alignment horizontal="center"/>
      <protection locked="0"/>
    </xf>
    <xf numFmtId="3" fontId="3" fillId="0" borderId="42" xfId="0" applyNumberFormat="1" applyFont="1" applyBorder="1" applyAlignment="1" applyProtection="1">
      <alignment horizontal="center"/>
      <protection locked="0"/>
    </xf>
    <xf numFmtId="3" fontId="3" fillId="0" borderId="41" xfId="0" applyNumberFormat="1" applyFont="1" applyBorder="1" applyAlignment="1" applyProtection="1">
      <alignment horizontal="center" vertical="center"/>
      <protection locked="0"/>
    </xf>
    <xf numFmtId="3" fontId="3" fillId="8" borderId="146" xfId="0" applyNumberFormat="1" applyFont="1" applyFill="1" applyBorder="1" applyAlignment="1" applyProtection="1">
      <alignment horizontal="center" vertical="center"/>
    </xf>
    <xf numFmtId="0" fontId="3" fillId="4" borderId="163" xfId="0" applyFont="1" applyFill="1" applyBorder="1" applyAlignment="1">
      <alignment horizontal="center"/>
    </xf>
    <xf numFmtId="0" fontId="3" fillId="4" borderId="68" xfId="0" applyFont="1" applyFill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0" fontId="3" fillId="4" borderId="68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left" wrapText="1"/>
    </xf>
    <xf numFmtId="0" fontId="3" fillId="4" borderId="162" xfId="0" applyFont="1" applyFill="1" applyBorder="1" applyAlignment="1">
      <alignment horizontal="center" vertical="center"/>
    </xf>
    <xf numFmtId="3" fontId="3" fillId="0" borderId="60" xfId="0" applyNumberFormat="1" applyFont="1" applyBorder="1" applyAlignment="1" applyProtection="1">
      <alignment horizontal="center"/>
      <protection locked="0"/>
    </xf>
    <xf numFmtId="3" fontId="3" fillId="0" borderId="60" xfId="0" applyNumberFormat="1" applyFont="1" applyBorder="1" applyAlignment="1" applyProtection="1">
      <alignment horizontal="center" vertical="center"/>
      <protection locked="0"/>
    </xf>
    <xf numFmtId="3" fontId="3" fillId="0" borderId="71" xfId="0" applyNumberFormat="1" applyFont="1" applyBorder="1" applyAlignment="1" applyProtection="1">
      <alignment horizontal="center"/>
    </xf>
    <xf numFmtId="14" fontId="3" fillId="0" borderId="14" xfId="0" applyNumberFormat="1" applyFont="1" applyBorder="1" applyAlignment="1" applyProtection="1">
      <alignment horizontal="center" vertical="center"/>
      <protection locked="0"/>
    </xf>
    <xf numFmtId="3" fontId="3" fillId="4" borderId="163" xfId="0" applyNumberFormat="1" applyFont="1" applyFill="1" applyBorder="1" applyAlignment="1">
      <alignment horizontal="center"/>
    </xf>
    <xf numFmtId="3" fontId="3" fillId="4" borderId="68" xfId="0" applyNumberFormat="1" applyFont="1" applyFill="1" applyBorder="1" applyAlignment="1">
      <alignment horizontal="center"/>
    </xf>
    <xf numFmtId="3" fontId="3" fillId="4" borderId="74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3" fontId="3" fillId="3" borderId="29" xfId="0" applyNumberFormat="1" applyFont="1" applyFill="1" applyBorder="1" applyAlignment="1" applyProtection="1">
      <alignment horizontal="center"/>
    </xf>
    <xf numFmtId="3" fontId="3" fillId="0" borderId="22" xfId="0" applyNumberFormat="1" applyFont="1" applyBorder="1" applyAlignment="1" applyProtection="1">
      <alignment horizontal="center"/>
    </xf>
    <xf numFmtId="3" fontId="3" fillId="3" borderId="183" xfId="0" applyNumberFormat="1" applyFont="1" applyFill="1" applyBorder="1" applyAlignment="1" applyProtection="1">
      <alignment horizontal="center"/>
    </xf>
    <xf numFmtId="3" fontId="3" fillId="0" borderId="153" xfId="0" applyNumberFormat="1" applyFont="1" applyBorder="1" applyAlignment="1" applyProtection="1">
      <alignment horizontal="center"/>
    </xf>
    <xf numFmtId="3" fontId="3" fillId="0" borderId="25" xfId="0" applyNumberFormat="1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 wrapText="1"/>
    </xf>
    <xf numFmtId="0" fontId="3" fillId="0" borderId="20" xfId="0" applyFont="1" applyBorder="1" applyAlignment="1" applyProtection="1">
      <alignment wrapText="1"/>
    </xf>
    <xf numFmtId="0" fontId="3" fillId="0" borderId="22" xfId="0" applyFont="1" applyBorder="1" applyAlignment="1" applyProtection="1">
      <alignment wrapText="1"/>
    </xf>
    <xf numFmtId="3" fontId="3" fillId="0" borderId="13" xfId="0" applyNumberFormat="1" applyFont="1" applyBorder="1" applyAlignment="1" applyProtection="1">
      <alignment horizontal="center"/>
    </xf>
    <xf numFmtId="0" fontId="3" fillId="0" borderId="25" xfId="0" applyFont="1" applyBorder="1" applyAlignment="1" applyProtection="1">
      <alignment wrapText="1"/>
    </xf>
    <xf numFmtId="3" fontId="3" fillId="3" borderId="30" xfId="0" applyNumberFormat="1" applyFont="1" applyFill="1" applyBorder="1" applyAlignment="1" applyProtection="1">
      <alignment horizontal="center"/>
    </xf>
    <xf numFmtId="3" fontId="3" fillId="0" borderId="190" xfId="0" applyNumberFormat="1" applyFont="1" applyBorder="1" applyAlignment="1" applyProtection="1">
      <alignment horizontal="center"/>
    </xf>
    <xf numFmtId="3" fontId="3" fillId="0" borderId="192" xfId="0" applyNumberFormat="1" applyFont="1" applyBorder="1" applyAlignment="1" applyProtection="1">
      <alignment horizontal="center"/>
    </xf>
    <xf numFmtId="3" fontId="3" fillId="0" borderId="193" xfId="0" applyNumberFormat="1" applyFont="1" applyBorder="1" applyAlignment="1" applyProtection="1">
      <alignment horizontal="center"/>
    </xf>
    <xf numFmtId="14" fontId="3" fillId="0" borderId="16" xfId="0" applyNumberFormat="1" applyFont="1" applyBorder="1" applyProtection="1"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 wrapText="1"/>
    </xf>
    <xf numFmtId="14" fontId="3" fillId="0" borderId="6" xfId="0" applyNumberFormat="1" applyFont="1" applyBorder="1" applyAlignment="1" applyProtection="1">
      <alignment horizontal="center"/>
      <protection locked="0"/>
    </xf>
    <xf numFmtId="3" fontId="3" fillId="2" borderId="51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3" fontId="3" fillId="2" borderId="186" xfId="0" applyNumberFormat="1" applyFont="1" applyFill="1" applyBorder="1" applyAlignment="1" applyProtection="1">
      <alignment horizontal="center" vertical="center" wrapText="1"/>
    </xf>
    <xf numFmtId="0" fontId="0" fillId="0" borderId="171" xfId="0" applyBorder="1" applyAlignment="1" applyProtection="1">
      <alignment horizontal="center" vertical="center" wrapText="1"/>
    </xf>
    <xf numFmtId="0" fontId="0" fillId="0" borderId="187" xfId="0" applyBorder="1" applyAlignment="1" applyProtection="1">
      <alignment horizontal="center" vertical="center" wrapText="1"/>
    </xf>
    <xf numFmtId="0" fontId="8" fillId="2" borderId="18" xfId="0" applyFont="1" applyFill="1" applyBorder="1" applyAlignment="1">
      <alignment horizontal="center" vertical="center" textRotation="90"/>
    </xf>
    <xf numFmtId="0" fontId="8" fillId="2" borderId="21" xfId="0" applyFont="1" applyFill="1" applyBorder="1" applyAlignment="1">
      <alignment horizontal="center" vertical="center" textRotation="90"/>
    </xf>
    <xf numFmtId="0" fontId="8" fillId="2" borderId="23" xfId="0" applyFont="1" applyFill="1" applyBorder="1" applyAlignment="1">
      <alignment horizontal="center" vertical="center" textRotation="90"/>
    </xf>
    <xf numFmtId="0" fontId="8" fillId="2" borderId="197" xfId="0" applyFont="1" applyFill="1" applyBorder="1" applyAlignment="1">
      <alignment horizontal="center" vertical="center" textRotation="90"/>
    </xf>
    <xf numFmtId="0" fontId="8" fillId="4" borderId="36" xfId="0" applyFont="1" applyFill="1" applyBorder="1" applyAlignment="1" applyProtection="1">
      <alignment horizontal="center" vertical="center" textRotation="90"/>
    </xf>
    <xf numFmtId="0" fontId="8" fillId="4" borderId="41" xfId="0" applyFont="1" applyFill="1" applyBorder="1" applyAlignment="1" applyProtection="1">
      <alignment horizontal="center" vertical="center" textRotation="90"/>
    </xf>
    <xf numFmtId="0" fontId="8" fillId="4" borderId="44" xfId="0" applyFont="1" applyFill="1" applyBorder="1" applyAlignment="1" applyProtection="1">
      <alignment horizontal="center" vertical="center" textRotation="90"/>
    </xf>
    <xf numFmtId="3" fontId="3" fillId="4" borderId="155" xfId="0" applyNumberFormat="1" applyFont="1" applyFill="1" applyBorder="1" applyAlignment="1" applyProtection="1">
      <alignment horizontal="center" vertical="center" wrapText="1"/>
    </xf>
    <xf numFmtId="3" fontId="3" fillId="4" borderId="71" xfId="0" applyNumberFormat="1" applyFont="1" applyFill="1" applyBorder="1" applyAlignment="1" applyProtection="1">
      <alignment horizontal="center" vertical="center" wrapText="1"/>
    </xf>
    <xf numFmtId="3" fontId="3" fillId="4" borderId="63" xfId="0" applyNumberFormat="1" applyFont="1" applyFill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alignment horizontal="center" vertical="center" wrapText="1"/>
    </xf>
    <xf numFmtId="0" fontId="8" fillId="4" borderId="167" xfId="0" applyFont="1" applyFill="1" applyBorder="1" applyAlignment="1" applyProtection="1">
      <alignment horizontal="center" vertical="center" textRotation="90"/>
    </xf>
    <xf numFmtId="0" fontId="8" fillId="4" borderId="168" xfId="0" applyFont="1" applyFill="1" applyBorder="1" applyAlignment="1" applyProtection="1">
      <alignment horizontal="center" vertical="center" textRotation="90"/>
    </xf>
    <xf numFmtId="0" fontId="8" fillId="4" borderId="169" xfId="0" applyFont="1" applyFill="1" applyBorder="1" applyAlignment="1" applyProtection="1">
      <alignment horizontal="center" vertical="center" textRotation="90"/>
    </xf>
    <xf numFmtId="0" fontId="3" fillId="4" borderId="47" xfId="0" applyFont="1" applyFill="1" applyBorder="1" applyAlignment="1" applyProtection="1">
      <alignment horizontal="center" vertical="center" wrapText="1"/>
    </xf>
    <xf numFmtId="0" fontId="0" fillId="4" borderId="48" xfId="0" applyFill="1" applyBorder="1" applyAlignment="1" applyProtection="1">
      <alignment horizontal="center" vertical="center" wrapText="1"/>
    </xf>
    <xf numFmtId="3" fontId="3" fillId="0" borderId="35" xfId="0" applyNumberFormat="1" applyFont="1" applyBorder="1" applyAlignment="1" applyProtection="1">
      <alignment horizontal="center" vertical="center"/>
    </xf>
    <xf numFmtId="3" fontId="3" fillId="4" borderId="121" xfId="0" applyNumberFormat="1" applyFont="1" applyFill="1" applyBorder="1" applyAlignment="1" applyProtection="1">
      <alignment horizontal="center" wrapText="1"/>
    </xf>
    <xf numFmtId="0" fontId="0" fillId="0" borderId="122" xfId="0" applyBorder="1" applyAlignment="1">
      <alignment horizontal="center" wrapText="1"/>
    </xf>
    <xf numFmtId="0" fontId="0" fillId="0" borderId="123" xfId="0" applyBorder="1" applyAlignment="1">
      <alignment horizontal="center" wrapText="1"/>
    </xf>
    <xf numFmtId="3" fontId="3" fillId="4" borderId="124" xfId="0" applyNumberFormat="1" applyFont="1" applyFill="1" applyBorder="1" applyAlignment="1" applyProtection="1">
      <alignment horizontal="center" wrapText="1"/>
    </xf>
    <xf numFmtId="3" fontId="3" fillId="4" borderId="122" xfId="0" applyNumberFormat="1" applyFont="1" applyFill="1" applyBorder="1" applyAlignment="1" applyProtection="1">
      <alignment horizontal="center" wrapText="1"/>
    </xf>
    <xf numFmtId="3" fontId="3" fillId="4" borderId="104" xfId="0" applyNumberFormat="1" applyFont="1" applyFill="1" applyBorder="1" applyAlignment="1" applyProtection="1">
      <alignment horizontal="center" wrapText="1"/>
    </xf>
    <xf numFmtId="0" fontId="0" fillId="0" borderId="104" xfId="0" applyBorder="1" applyAlignment="1">
      <alignment horizontal="center" wrapText="1"/>
    </xf>
    <xf numFmtId="0" fontId="0" fillId="0" borderId="138" xfId="0" applyBorder="1" applyAlignment="1">
      <alignment horizontal="center" wrapText="1"/>
    </xf>
    <xf numFmtId="3" fontId="3" fillId="4" borderId="136" xfId="0" applyNumberFormat="1" applyFont="1" applyFill="1" applyBorder="1" applyAlignment="1" applyProtection="1">
      <alignment horizontal="center" vertical="center" wrapText="1"/>
    </xf>
    <xf numFmtId="3" fontId="3" fillId="4" borderId="80" xfId="0" applyNumberFormat="1" applyFont="1" applyFill="1" applyBorder="1" applyAlignment="1" applyProtection="1">
      <alignment horizontal="center" vertical="center" wrapText="1"/>
    </xf>
    <xf numFmtId="0" fontId="0" fillId="0" borderId="80" xfId="0" applyBorder="1" applyAlignment="1">
      <alignment wrapText="1"/>
    </xf>
    <xf numFmtId="0" fontId="0" fillId="0" borderId="137" xfId="0" applyBorder="1" applyAlignment="1">
      <alignment wrapText="1"/>
    </xf>
    <xf numFmtId="3" fontId="3" fillId="4" borderId="54" xfId="0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125" xfId="0" applyBorder="1" applyAlignment="1">
      <alignment horizontal="center" wrapText="1"/>
    </xf>
    <xf numFmtId="3" fontId="3" fillId="4" borderId="131" xfId="0" applyNumberFormat="1" applyFont="1" applyFill="1" applyBorder="1" applyAlignment="1" applyProtection="1">
      <alignment horizontal="center" wrapText="1"/>
    </xf>
    <xf numFmtId="0" fontId="0" fillId="0" borderId="88" xfId="0" applyBorder="1" applyAlignment="1">
      <alignment horizontal="center" wrapText="1"/>
    </xf>
    <xf numFmtId="3" fontId="3" fillId="4" borderId="132" xfId="0" applyNumberFormat="1" applyFont="1" applyFill="1" applyBorder="1" applyAlignment="1" applyProtection="1">
      <alignment horizontal="center" wrapText="1"/>
    </xf>
    <xf numFmtId="0" fontId="0" fillId="0" borderId="105" xfId="0" applyBorder="1" applyAlignment="1">
      <alignment horizontal="center" wrapText="1"/>
    </xf>
    <xf numFmtId="3" fontId="3" fillId="4" borderId="103" xfId="0" applyNumberFormat="1" applyFont="1" applyFill="1" applyBorder="1" applyAlignment="1" applyProtection="1">
      <alignment horizontal="center" wrapText="1"/>
    </xf>
    <xf numFmtId="0" fontId="0" fillId="0" borderId="104" xfId="0" applyBorder="1" applyAlignment="1" applyProtection="1">
      <alignment horizontal="center" wrapText="1"/>
    </xf>
    <xf numFmtId="0" fontId="0" fillId="0" borderId="105" xfId="0" applyBorder="1" applyAlignment="1" applyProtection="1">
      <alignment horizontal="center" wrapText="1"/>
    </xf>
    <xf numFmtId="3" fontId="3" fillId="0" borderId="61" xfId="0" applyNumberFormat="1" applyFont="1" applyBorder="1" applyAlignment="1" applyProtection="1">
      <alignment horizontal="center" vertical="center"/>
    </xf>
    <xf numFmtId="0" fontId="3" fillId="5" borderId="89" xfId="0" applyFont="1" applyFill="1" applyBorder="1" applyAlignment="1" applyProtection="1">
      <alignment horizontal="center" vertical="center" wrapText="1"/>
    </xf>
    <xf numFmtId="0" fontId="0" fillId="5" borderId="97" xfId="0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 wrapText="1"/>
    </xf>
    <xf numFmtId="0" fontId="0" fillId="5" borderId="65" xfId="0" applyFill="1" applyBorder="1" applyAlignment="1" applyProtection="1">
      <alignment horizontal="center" vertical="center" wrapText="1"/>
    </xf>
    <xf numFmtId="0" fontId="3" fillId="6" borderId="118" xfId="0" applyFont="1" applyFill="1" applyBorder="1" applyAlignment="1" applyProtection="1">
      <alignment horizontal="center" vertical="center" wrapText="1"/>
    </xf>
    <xf numFmtId="0" fontId="0" fillId="6" borderId="119" xfId="0" applyFill="1" applyBorder="1" applyAlignment="1" applyProtection="1">
      <alignment wrapText="1"/>
    </xf>
    <xf numFmtId="0" fontId="0" fillId="6" borderId="120" xfId="0" applyFill="1" applyBorder="1" applyAlignment="1" applyProtection="1">
      <alignment wrapText="1"/>
    </xf>
    <xf numFmtId="3" fontId="3" fillId="4" borderId="112" xfId="0" applyNumberFormat="1" applyFont="1" applyFill="1" applyBorder="1" applyAlignment="1" applyProtection="1">
      <alignment horizontal="center" wrapText="1"/>
    </xf>
    <xf numFmtId="0" fontId="0" fillId="0" borderId="112" xfId="0" applyBorder="1" applyAlignment="1" applyProtection="1">
      <alignment horizontal="center" wrapText="1"/>
    </xf>
    <xf numFmtId="0" fontId="0" fillId="0" borderId="113" xfId="0" applyBorder="1" applyAlignment="1" applyProtection="1">
      <alignment horizontal="center" wrapText="1"/>
    </xf>
    <xf numFmtId="0" fontId="3" fillId="5" borderId="117" xfId="0" applyFont="1" applyFill="1" applyBorder="1" applyAlignment="1" applyProtection="1">
      <alignment horizontal="center" vertical="center" wrapText="1"/>
    </xf>
    <xf numFmtId="0" fontId="0" fillId="5" borderId="94" xfId="0" applyFill="1" applyBorder="1" applyAlignment="1" applyProtection="1">
      <alignment horizontal="center" vertical="center" wrapText="1"/>
    </xf>
    <xf numFmtId="3" fontId="3" fillId="4" borderId="104" xfId="0" applyNumberFormat="1" applyFont="1" applyFill="1" applyBorder="1" applyAlignment="1" applyProtection="1">
      <alignment horizontal="center" vertical="center" wrapText="1"/>
    </xf>
    <xf numFmtId="3" fontId="3" fillId="4" borderId="115" xfId="0" applyNumberFormat="1" applyFont="1" applyFill="1" applyBorder="1" applyAlignment="1" applyProtection="1">
      <alignment horizontal="center" wrapText="1"/>
    </xf>
    <xf numFmtId="0" fontId="0" fillId="0" borderId="114" xfId="0" applyBorder="1" applyAlignment="1" applyProtection="1">
      <alignment horizontal="center" wrapText="1"/>
    </xf>
  </cellXfs>
  <cellStyles count="1">
    <cellStyle name="Normal" xfId="0" builtinId="0"/>
  </cellStyles>
  <dxfs count="100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rgb="FFC9E4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5007D"/>
      <color rgb="FFFFCCFF"/>
      <color rgb="FFFF99CC"/>
      <color rgb="FFE6007E"/>
      <color rgb="FFC9E4FF"/>
      <color rgb="FFFBF1C9"/>
      <color rgb="FF002B57"/>
      <color rgb="FF5C003A"/>
      <color rgb="FFFFC5E5"/>
      <color rgb="FFFFD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537883</xdr:colOff>
      <xdr:row>0</xdr:row>
      <xdr:rowOff>0</xdr:rowOff>
    </xdr:from>
    <xdr:to>
      <xdr:col>13</xdr:col>
      <xdr:colOff>170791</xdr:colOff>
      <xdr:row>5</xdr:row>
      <xdr:rowOff>128912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4559" y="0"/>
          <a:ext cx="4675556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8"/>
  <sheetViews>
    <sheetView showGridLines="0" showRowColHeaders="0" topLeftCell="A25" zoomScaleNormal="100" workbookViewId="0">
      <selection activeCell="D33" sqref="D33"/>
    </sheetView>
  </sheetViews>
  <sheetFormatPr defaultColWidth="9.140625" defaultRowHeight="15" x14ac:dyDescent="0.25"/>
  <cols>
    <col min="1" max="1" width="4.7109375" style="180" customWidth="1"/>
    <col min="2" max="2" width="31.140625" style="180" customWidth="1"/>
    <col min="3" max="3" width="9.140625" style="180" customWidth="1"/>
    <col min="4" max="4" width="20.140625" style="180" customWidth="1"/>
    <col min="5" max="8" width="9.140625" style="180"/>
    <col min="9" max="9" width="3" style="180" customWidth="1"/>
    <col min="10" max="16384" width="9.140625" style="180"/>
  </cols>
  <sheetData>
    <row r="1" spans="1:19" s="164" customFormat="1" x14ac:dyDescent="0.25"/>
    <row r="2" spans="1:19" s="164" customFormat="1" ht="18.75" x14ac:dyDescent="0.3">
      <c r="A2" s="277" t="s">
        <v>26</v>
      </c>
      <c r="B2" s="278"/>
    </row>
    <row r="3" spans="1:19" s="164" customFormat="1" ht="16.5" customHeight="1" x14ac:dyDescent="0.25">
      <c r="A3" s="164" t="s">
        <v>239</v>
      </c>
      <c r="C3" s="279"/>
      <c r="D3" s="279"/>
      <c r="E3" s="279"/>
      <c r="F3" s="191"/>
      <c r="G3" s="280"/>
      <c r="H3" s="280"/>
      <c r="I3" s="280"/>
      <c r="J3" s="280"/>
      <c r="K3" s="280"/>
      <c r="L3" s="280"/>
    </row>
    <row r="4" spans="1:19" s="164" customFormat="1" ht="15" customHeight="1" x14ac:dyDescent="0.25">
      <c r="A4" s="337" t="s">
        <v>27</v>
      </c>
      <c r="B4" s="337"/>
      <c r="C4" s="337"/>
      <c r="D4" s="337"/>
      <c r="E4" s="337"/>
      <c r="F4" s="337"/>
    </row>
    <row r="5" spans="1:19" s="164" customFormat="1" ht="37.5" customHeight="1" x14ac:dyDescent="0.25">
      <c r="A5" s="279"/>
      <c r="B5" s="279"/>
      <c r="C5" s="279"/>
      <c r="D5" s="279"/>
      <c r="E5" s="279"/>
      <c r="F5" s="191"/>
    </row>
    <row r="6" spans="1:19" s="164" customFormat="1" x14ac:dyDescent="0.25">
      <c r="A6" s="280"/>
      <c r="B6" s="280"/>
      <c r="C6" s="280"/>
      <c r="D6" s="280"/>
      <c r="E6" s="280"/>
      <c r="F6" s="280"/>
    </row>
    <row r="7" spans="1:19" s="164" customFormat="1" ht="15.75" thickBot="1" x14ac:dyDescent="0.3">
      <c r="A7" s="280"/>
      <c r="B7" s="281"/>
      <c r="C7" s="281"/>
      <c r="D7" s="281"/>
      <c r="E7" s="281"/>
      <c r="F7" s="281"/>
      <c r="G7" s="282"/>
      <c r="H7" s="282"/>
    </row>
    <row r="8" spans="1:19" ht="19.5" thickTop="1" thickBot="1" x14ac:dyDescent="0.4">
      <c r="A8" s="181"/>
      <c r="B8" s="287" t="s">
        <v>10</v>
      </c>
      <c r="C8" s="338">
        <v>10293342</v>
      </c>
      <c r="D8" s="339"/>
      <c r="E8" s="339"/>
      <c r="F8" s="339"/>
      <c r="G8" s="339"/>
      <c r="H8" s="340"/>
      <c r="J8" s="284" t="str">
        <f>IF(C8&lt;&gt;"","","Please enter the project ID number")</f>
        <v/>
      </c>
      <c r="K8" s="164"/>
      <c r="L8" s="164"/>
      <c r="M8" s="164"/>
      <c r="N8" s="164"/>
      <c r="O8" s="164"/>
      <c r="P8" s="164"/>
      <c r="Q8" s="164"/>
      <c r="R8" s="164"/>
      <c r="S8" s="164"/>
    </row>
    <row r="9" spans="1:19" ht="19.5" thickTop="1" thickBot="1" x14ac:dyDescent="0.4">
      <c r="B9" s="182"/>
      <c r="C9" s="183"/>
      <c r="D9" s="183"/>
      <c r="E9" s="183"/>
      <c r="F9" s="183"/>
      <c r="G9" s="183"/>
      <c r="H9" s="183"/>
      <c r="J9" s="164"/>
      <c r="K9" s="164"/>
      <c r="L9" s="164"/>
      <c r="M9" s="164"/>
      <c r="N9" s="164"/>
      <c r="O9" s="164"/>
      <c r="P9" s="164"/>
      <c r="Q9" s="164"/>
      <c r="R9" s="164"/>
      <c r="S9" s="164"/>
    </row>
    <row r="10" spans="1:19" ht="19.5" thickTop="1" thickBot="1" x14ac:dyDescent="0.4">
      <c r="A10" s="181"/>
      <c r="B10" s="287" t="s">
        <v>11</v>
      </c>
      <c r="C10" s="338" t="s">
        <v>240</v>
      </c>
      <c r="D10" s="339"/>
      <c r="E10" s="339"/>
      <c r="F10" s="339"/>
      <c r="G10" s="339"/>
      <c r="H10" s="340"/>
      <c r="J10" s="284" t="str">
        <f>IF(C10&lt;&gt;"","","Please enter the lead organisation name")</f>
        <v/>
      </c>
      <c r="K10" s="164"/>
      <c r="L10" s="164"/>
      <c r="M10" s="164"/>
      <c r="N10" s="164"/>
      <c r="O10" s="164"/>
      <c r="P10" s="164"/>
      <c r="Q10" s="164"/>
      <c r="R10" s="164"/>
      <c r="S10" s="164"/>
    </row>
    <row r="11" spans="1:19" ht="19.5" thickTop="1" thickBot="1" x14ac:dyDescent="0.4">
      <c r="B11" s="182"/>
      <c r="C11" s="183"/>
      <c r="D11" s="183"/>
      <c r="E11" s="183"/>
      <c r="F11" s="183"/>
      <c r="G11" s="183"/>
      <c r="H11" s="183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1:19" ht="19.5" thickTop="1" thickBot="1" x14ac:dyDescent="0.4">
      <c r="A12" s="181"/>
      <c r="B12" s="287" t="s">
        <v>12</v>
      </c>
      <c r="C12" s="338" t="s">
        <v>130</v>
      </c>
      <c r="D12" s="339"/>
      <c r="E12" s="339"/>
      <c r="F12" s="339"/>
      <c r="G12" s="339"/>
      <c r="H12" s="340"/>
      <c r="J12" s="284" t="str">
        <f>IF(AND(C12&lt;&gt;"Select Project Outline",C12&lt;&gt;""),"","Please select the project outline reference from the drop down")</f>
        <v/>
      </c>
      <c r="K12" s="164"/>
      <c r="L12" s="164"/>
      <c r="M12" s="164"/>
      <c r="N12" s="164"/>
      <c r="O12" s="164"/>
      <c r="P12" s="164"/>
      <c r="Q12" s="164"/>
      <c r="R12" s="164"/>
      <c r="S12" s="164"/>
    </row>
    <row r="13" spans="1:19" ht="19.5" thickTop="1" thickBot="1" x14ac:dyDescent="0.4">
      <c r="B13" s="182"/>
      <c r="C13" s="183"/>
      <c r="D13" s="183"/>
      <c r="E13" s="183"/>
      <c r="F13" s="183"/>
      <c r="G13" s="183"/>
      <c r="H13" s="183"/>
      <c r="J13" s="164"/>
      <c r="K13" s="164"/>
      <c r="L13" s="164"/>
      <c r="M13" s="164"/>
      <c r="N13" s="164"/>
      <c r="O13" s="164"/>
      <c r="P13" s="164"/>
      <c r="Q13" s="164"/>
      <c r="R13" s="164"/>
      <c r="S13" s="164"/>
    </row>
    <row r="14" spans="1:19" ht="19.5" thickTop="1" thickBot="1" x14ac:dyDescent="0.4">
      <c r="A14" s="181"/>
      <c r="B14" s="287" t="s">
        <v>188</v>
      </c>
      <c r="C14" s="345" t="s">
        <v>191</v>
      </c>
      <c r="D14" s="339"/>
      <c r="E14" s="339"/>
      <c r="F14" s="339"/>
      <c r="G14" s="339"/>
      <c r="H14" s="340"/>
      <c r="J14" s="284" t="str">
        <f>IF(C14&lt;&gt;"","","Please select the project start quarter")</f>
        <v/>
      </c>
      <c r="K14" s="164"/>
      <c r="L14" s="164"/>
      <c r="M14" s="164"/>
      <c r="N14" s="164"/>
      <c r="O14" s="164"/>
      <c r="P14" s="164"/>
      <c r="Q14" s="164"/>
      <c r="R14" s="164"/>
      <c r="S14" s="164"/>
    </row>
    <row r="15" spans="1:19" ht="19.5" thickTop="1" thickBot="1" x14ac:dyDescent="0.4">
      <c r="B15" s="182"/>
      <c r="C15" s="183"/>
      <c r="D15" s="183"/>
      <c r="E15" s="183"/>
      <c r="F15" s="183"/>
      <c r="G15" s="183"/>
      <c r="H15" s="183"/>
      <c r="J15" s="164"/>
      <c r="K15" s="164"/>
      <c r="L15" s="164"/>
      <c r="M15" s="164"/>
      <c r="N15" s="164"/>
      <c r="O15" s="164"/>
      <c r="P15" s="164"/>
      <c r="Q15" s="164"/>
      <c r="R15" s="164"/>
      <c r="S15" s="164"/>
    </row>
    <row r="16" spans="1:19" ht="19.5" thickTop="1" thickBot="1" x14ac:dyDescent="0.4">
      <c r="A16" s="181"/>
      <c r="B16" s="287" t="s">
        <v>189</v>
      </c>
      <c r="C16" s="345" t="s">
        <v>214</v>
      </c>
      <c r="D16" s="339"/>
      <c r="E16" s="339"/>
      <c r="F16" s="339"/>
      <c r="G16" s="339"/>
      <c r="H16" s="340"/>
      <c r="J16" s="284" t="str">
        <f>IF(C16&lt;&gt;"","","Please select the project end quarter")</f>
        <v/>
      </c>
      <c r="K16" s="164"/>
      <c r="L16" s="164"/>
      <c r="M16" s="164"/>
      <c r="N16" s="164"/>
      <c r="O16" s="164"/>
      <c r="P16" s="164"/>
      <c r="Q16" s="164"/>
      <c r="R16" s="164"/>
      <c r="S16" s="164"/>
    </row>
    <row r="17" spans="1:19" ht="19.5" thickTop="1" thickBot="1" x14ac:dyDescent="0.4">
      <c r="B17" s="182"/>
      <c r="C17" s="183"/>
      <c r="D17" s="183"/>
      <c r="E17" s="183"/>
      <c r="F17" s="183"/>
      <c r="G17" s="183"/>
      <c r="H17" s="183"/>
      <c r="J17" s="164"/>
      <c r="K17" s="164"/>
      <c r="L17" s="164"/>
      <c r="M17" s="164"/>
      <c r="N17" s="164"/>
      <c r="O17" s="164"/>
      <c r="P17" s="164"/>
      <c r="Q17" s="164"/>
      <c r="R17" s="164"/>
      <c r="S17" s="164"/>
    </row>
    <row r="18" spans="1:19" ht="19.5" thickTop="1" thickBot="1" x14ac:dyDescent="0.4">
      <c r="A18" s="181"/>
      <c r="B18" s="287" t="s">
        <v>14</v>
      </c>
      <c r="C18" s="338" t="s">
        <v>241</v>
      </c>
      <c r="D18" s="339"/>
      <c r="E18" s="339"/>
      <c r="F18" s="339"/>
      <c r="G18" s="339"/>
      <c r="H18" s="340"/>
      <c r="J18" s="284" t="str">
        <f>IF(C18&lt;&gt;"","","Please enter the name of the person completing the annex")</f>
        <v/>
      </c>
      <c r="K18" s="164"/>
      <c r="L18" s="164"/>
      <c r="M18" s="164"/>
      <c r="N18" s="164"/>
      <c r="O18" s="164"/>
      <c r="P18" s="164"/>
      <c r="Q18" s="164"/>
      <c r="R18" s="164"/>
      <c r="S18" s="164"/>
    </row>
    <row r="19" spans="1:19" ht="19.5" thickTop="1" thickBot="1" x14ac:dyDescent="0.4">
      <c r="B19" s="182"/>
      <c r="C19" s="183"/>
      <c r="D19" s="183"/>
      <c r="E19" s="183"/>
      <c r="F19" s="183"/>
      <c r="G19" s="183"/>
      <c r="H19" s="183"/>
      <c r="J19" s="164"/>
      <c r="K19" s="164"/>
      <c r="L19" s="164"/>
      <c r="M19" s="164"/>
      <c r="N19" s="164"/>
      <c r="O19" s="164"/>
      <c r="P19" s="164"/>
      <c r="Q19" s="164"/>
      <c r="R19" s="164"/>
      <c r="S19" s="164"/>
    </row>
    <row r="20" spans="1:19" ht="19.5" thickTop="1" thickBot="1" x14ac:dyDescent="0.4">
      <c r="A20" s="181"/>
      <c r="B20" s="288" t="s">
        <v>185</v>
      </c>
      <c r="C20" s="341" t="s">
        <v>180</v>
      </c>
      <c r="D20" s="342"/>
      <c r="E20" s="342"/>
      <c r="F20" s="342"/>
      <c r="G20" s="342"/>
      <c r="H20" s="343"/>
      <c r="J20" s="284" t="str">
        <f>IF(AND(C20&lt;&gt;"Select Claim Period",C20&lt;&gt;""),"","Please select the project outline reference from the drop down")</f>
        <v/>
      </c>
      <c r="K20" s="164"/>
      <c r="L20" s="164"/>
      <c r="M20" s="164"/>
      <c r="N20" s="164"/>
      <c r="O20" s="164"/>
      <c r="P20" s="164"/>
      <c r="Q20" s="164"/>
      <c r="R20" s="164"/>
      <c r="S20" s="164"/>
    </row>
    <row r="21" spans="1:19" s="164" customFormat="1" ht="15.75" thickTop="1" x14ac:dyDescent="0.25"/>
    <row r="22" spans="1:19" s="164" customFormat="1" x14ac:dyDescent="0.25"/>
    <row r="23" spans="1:19" s="164" customFormat="1" ht="15.75" x14ac:dyDescent="0.25">
      <c r="A23" s="283" t="s">
        <v>15</v>
      </c>
    </row>
    <row r="24" spans="1:19" s="164" customFormat="1" x14ac:dyDescent="0.25"/>
    <row r="25" spans="1:19" s="164" customFormat="1" ht="18" customHeight="1" x14ac:dyDescent="0.25">
      <c r="A25" s="344" t="s">
        <v>17</v>
      </c>
      <c r="B25" s="344"/>
      <c r="C25" s="344"/>
      <c r="D25" s="344"/>
      <c r="E25" s="344"/>
      <c r="F25" s="344"/>
      <c r="G25" s="344"/>
      <c r="H25" s="344"/>
      <c r="I25" s="344"/>
      <c r="J25" s="279"/>
      <c r="K25" s="279"/>
    </row>
    <row r="26" spans="1:19" s="164" customFormat="1" ht="19.5" customHeight="1" x14ac:dyDescent="0.25">
      <c r="A26" s="344"/>
      <c r="B26" s="344"/>
      <c r="C26" s="344"/>
      <c r="D26" s="344"/>
      <c r="E26" s="344"/>
      <c r="F26" s="344"/>
      <c r="G26" s="344"/>
      <c r="H26" s="344"/>
      <c r="I26" s="344"/>
      <c r="J26" s="279"/>
      <c r="K26" s="279"/>
    </row>
    <row r="27" spans="1:19" ht="15.75" thickBot="1" x14ac:dyDescent="0.3">
      <c r="B27" s="181"/>
      <c r="C27" s="181"/>
      <c r="D27" s="181"/>
      <c r="J27" s="164"/>
      <c r="K27" s="164"/>
      <c r="L27" s="164"/>
      <c r="M27" s="164"/>
      <c r="N27" s="164"/>
      <c r="O27" s="164"/>
      <c r="P27" s="164"/>
      <c r="Q27" s="164"/>
      <c r="R27" s="164"/>
      <c r="S27" s="164"/>
    </row>
    <row r="28" spans="1:19" ht="17.25" thickTop="1" thickBot="1" x14ac:dyDescent="0.3">
      <c r="A28" s="181"/>
      <c r="B28" s="285" t="s">
        <v>18</v>
      </c>
      <c r="C28" s="285" t="s">
        <v>16</v>
      </c>
      <c r="D28" s="286" t="s">
        <v>13</v>
      </c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1:19" ht="30.75" customHeight="1" thickTop="1" x14ac:dyDescent="0.25">
      <c r="A29" s="181"/>
      <c r="B29" s="1" t="s">
        <v>242</v>
      </c>
      <c r="C29" s="2">
        <v>22</v>
      </c>
      <c r="D29" s="316">
        <v>44363</v>
      </c>
      <c r="J29" s="164"/>
      <c r="K29" s="164"/>
      <c r="L29" s="164"/>
      <c r="M29" s="164"/>
      <c r="N29" s="164"/>
      <c r="O29" s="164"/>
      <c r="P29" s="164"/>
      <c r="Q29" s="164"/>
      <c r="R29" s="164"/>
      <c r="S29" s="164"/>
    </row>
    <row r="30" spans="1:19" ht="30.75" customHeight="1" x14ac:dyDescent="0.3">
      <c r="A30" s="181"/>
      <c r="B30" s="3" t="s">
        <v>255</v>
      </c>
      <c r="C30" s="3">
        <v>23</v>
      </c>
      <c r="D30" s="336">
        <v>44475</v>
      </c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1:19" ht="30.75" customHeight="1" x14ac:dyDescent="0.3">
      <c r="A31" s="181"/>
      <c r="B31" s="3" t="s">
        <v>255</v>
      </c>
      <c r="C31" s="3">
        <v>24</v>
      </c>
      <c r="D31" s="336">
        <v>44572</v>
      </c>
    </row>
    <row r="32" spans="1:19" ht="30.75" customHeight="1" x14ac:dyDescent="0.3">
      <c r="A32" s="181"/>
      <c r="B32" s="3" t="s">
        <v>255</v>
      </c>
      <c r="C32" s="3">
        <v>25</v>
      </c>
      <c r="D32" s="336">
        <v>44678</v>
      </c>
    </row>
    <row r="33" spans="1:4" ht="30.75" customHeight="1" x14ac:dyDescent="0.3">
      <c r="A33" s="181"/>
      <c r="B33" s="3" t="s">
        <v>255</v>
      </c>
      <c r="C33" s="3">
        <v>26</v>
      </c>
      <c r="D33" s="336">
        <v>44748</v>
      </c>
    </row>
    <row r="34" spans="1:4" ht="30.75" customHeight="1" x14ac:dyDescent="0.3">
      <c r="B34" s="3"/>
      <c r="C34" s="3"/>
      <c r="D34" s="4"/>
    </row>
    <row r="35" spans="1:4" ht="30.75" customHeight="1" x14ac:dyDescent="0.3">
      <c r="B35" s="3"/>
      <c r="C35" s="3"/>
      <c r="D35" s="4"/>
    </row>
    <row r="36" spans="1:4" ht="30.75" customHeight="1" x14ac:dyDescent="0.3">
      <c r="B36" s="3"/>
      <c r="C36" s="3"/>
      <c r="D36" s="4"/>
    </row>
    <row r="37" spans="1:4" ht="30.75" customHeight="1" x14ac:dyDescent="0.3">
      <c r="B37" s="3"/>
      <c r="C37" s="3"/>
      <c r="D37" s="4"/>
    </row>
    <row r="38" spans="1:4" ht="30.75" customHeight="1" x14ac:dyDescent="0.3">
      <c r="B38" s="3"/>
      <c r="C38" s="3"/>
      <c r="D38" s="4"/>
    </row>
    <row r="39" spans="1:4" ht="30.75" customHeight="1" x14ac:dyDescent="0.3">
      <c r="B39" s="3"/>
      <c r="C39" s="3"/>
      <c r="D39" s="4"/>
    </row>
    <row r="40" spans="1:4" ht="30.75" customHeight="1" x14ac:dyDescent="0.3">
      <c r="B40" s="3"/>
      <c r="C40" s="3"/>
      <c r="D40" s="4"/>
    </row>
    <row r="41" spans="1:4" ht="30.75" customHeight="1" x14ac:dyDescent="0.3">
      <c r="B41" s="3"/>
      <c r="C41" s="3"/>
      <c r="D41" s="4"/>
    </row>
    <row r="42" spans="1:4" ht="30.75" customHeight="1" x14ac:dyDescent="0.3">
      <c r="B42" s="3"/>
      <c r="C42" s="3"/>
      <c r="D42" s="4"/>
    </row>
    <row r="43" spans="1:4" ht="30.75" customHeight="1" x14ac:dyDescent="0.3">
      <c r="B43" s="3"/>
      <c r="C43" s="3"/>
      <c r="D43" s="4"/>
    </row>
    <row r="44" spans="1:4" ht="30.75" customHeight="1" x14ac:dyDescent="0.3">
      <c r="B44" s="3"/>
      <c r="C44" s="3"/>
      <c r="D44" s="4"/>
    </row>
    <row r="45" spans="1:4" ht="30.75" customHeight="1" x14ac:dyDescent="0.3">
      <c r="B45" s="3"/>
      <c r="C45" s="3"/>
      <c r="D45" s="4"/>
    </row>
    <row r="46" spans="1:4" ht="30.75" customHeight="1" x14ac:dyDescent="0.3">
      <c r="B46" s="3"/>
      <c r="C46" s="3"/>
      <c r="D46" s="4"/>
    </row>
    <row r="47" spans="1:4" ht="30.75" customHeight="1" x14ac:dyDescent="0.3">
      <c r="B47" s="3"/>
      <c r="C47" s="179"/>
      <c r="D47" s="179"/>
    </row>
    <row r="48" spans="1:4" x14ac:dyDescent="0.25">
      <c r="B48" s="184"/>
    </row>
  </sheetData>
  <sheetProtection algorithmName="SHA-512" hashValue="NWkdRYspkM0Dg1e6y2M+zY1xvsxqpL4/BvJhX3KhDw25Wv3lmPLQwOJIRtlFUiNHZNuErzyN+2ygb29g88yTgQ==" saltValue="+X9qAHB10dpVhT+uedoIRg==" spinCount="100000" sheet="1" objects="1" scenarios="1" selectLockedCells="1"/>
  <mergeCells count="9">
    <mergeCell ref="A4:F4"/>
    <mergeCell ref="C18:H18"/>
    <mergeCell ref="C20:H20"/>
    <mergeCell ref="A25:I26"/>
    <mergeCell ref="C8:H8"/>
    <mergeCell ref="C10:H10"/>
    <mergeCell ref="C12:H12"/>
    <mergeCell ref="C14:H14"/>
    <mergeCell ref="C16:H16"/>
  </mergeCells>
  <dataValidations count="1">
    <dataValidation type="whole" allowBlank="1" showInputMessage="1" showErrorMessage="1" errorTitle="Invalid Project ID" error="This should be an eight digit whole number and will be quoted on your grant offer letter. Please enter a valid number. " sqref="C8:H8" xr:uid="{00000000-0002-0000-0000-000000000000}">
      <formula1>10277000</formula1>
      <formula2>10450000</formula2>
    </dataValidation>
  </dataValidations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073977-6A1B-45D8-A47B-C6D98351261A}">
            <xm:f>OR('Quarterly Performance'!D$3&gt;$C$20,$C$20="Plop")</xm:f>
            <x14:dxf/>
          </x14:cfRule>
          <xm:sqref>D5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Lists!$F$2:$F$19</xm:f>
          </x14:formula1>
          <xm:sqref>C20:H20</xm:sqref>
        </x14:dataValidation>
        <x14:dataValidation type="list" allowBlank="1" showInputMessage="1" showErrorMessage="1" xr:uid="{00000000-0002-0000-0000-000002000000}">
          <x14:formula1>
            <xm:f>Lists!$A$2:$A$139</xm:f>
          </x14:formula1>
          <xm:sqref>C12:H12</xm:sqref>
        </x14:dataValidation>
        <x14:dataValidation type="list" operator="greaterThanOrEqual" allowBlank="1" showInputMessage="1" showErrorMessage="1" errorTitle="Invalid Start Date" error="Entry must be a date on or after 01/01/2016" xr:uid="{00000000-0002-0000-0000-000003000000}">
          <x14:formula1>
            <xm:f>Lists!$H$1:$H$26</xm:f>
          </x14:formula1>
          <xm:sqref>C14:H14</xm:sqref>
        </x14:dataValidation>
        <x14:dataValidation type="list" allowBlank="1" showInputMessage="1" showErrorMessage="1" errorTitle="Invalid End Date" error="Entry must be a date:_x000a__x000a_* after the entered start date; and_x000a_* ending no later than 31/12/2022" xr:uid="{00000000-0002-0000-0000-000004000000}">
          <x14:formula1>
            <xm:f>Lists!$H$1:$H$28</xm:f>
          </x14:formula1>
          <xm:sqref>C16:H16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E6007E"/>
  </sheetPr>
  <dimension ref="B1:Z55"/>
  <sheetViews>
    <sheetView showGridLines="0" topLeftCell="C1" zoomScale="85" zoomScaleNormal="85" workbookViewId="0">
      <pane xSplit="3" ySplit="3" topLeftCell="F4" activePane="bottomRight" state="frozen"/>
      <selection activeCell="C1" sqref="C1"/>
      <selection pane="topRight" activeCell="F1" sqref="F1"/>
      <selection pane="bottomLeft" activeCell="C4" sqref="C4"/>
      <selection pane="bottomRight" activeCell="L5" sqref="L5"/>
    </sheetView>
  </sheetViews>
  <sheetFormatPr defaultColWidth="9.140625" defaultRowHeight="16.5" x14ac:dyDescent="0.3"/>
  <cols>
    <col min="1" max="1" width="2.42578125" style="5" customWidth="1"/>
    <col min="2" max="2" width="9.140625" style="5"/>
    <col min="3" max="3" width="78.28515625" style="5" customWidth="1"/>
    <col min="4" max="4" width="1" style="8" customWidth="1"/>
    <col min="5" max="5" width="2.42578125" style="8" customWidth="1"/>
    <col min="6" max="7" width="10.7109375" style="23" customWidth="1"/>
    <col min="8" max="8" width="1" style="23" customWidth="1"/>
    <col min="9" max="9" width="12.28515625" style="8" customWidth="1"/>
    <col min="10" max="10" width="10.7109375" style="8" hidden="1" customWidth="1"/>
    <col min="11" max="11" width="10.42578125" style="8" hidden="1" customWidth="1"/>
    <col min="12" max="12" width="10.42578125" style="8" bestFit="1" customWidth="1"/>
    <col min="13" max="20" width="10.7109375" style="8" customWidth="1"/>
    <col min="21" max="21" width="13.7109375" style="8" customWidth="1"/>
    <col min="22" max="22" width="11.85546875" style="5" customWidth="1"/>
    <col min="23" max="23" width="7.42578125" style="5" customWidth="1"/>
    <col min="24" max="16384" width="9.140625" style="5"/>
  </cols>
  <sheetData>
    <row r="1" spans="2:26" ht="45" customHeight="1" thickBot="1" x14ac:dyDescent="0.35">
      <c r="H1" s="40"/>
      <c r="V1" s="10"/>
      <c r="W1" s="10"/>
      <c r="X1" s="10"/>
      <c r="Y1" s="10"/>
      <c r="Z1" s="10"/>
    </row>
    <row r="2" spans="2:26" ht="30" customHeight="1" thickBot="1" x14ac:dyDescent="0.35">
      <c r="C2" s="39"/>
      <c r="F2" s="302"/>
      <c r="G2" s="27"/>
      <c r="H2" s="171"/>
      <c r="I2" s="346" t="s">
        <v>153</v>
      </c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8"/>
      <c r="V2" s="10"/>
      <c r="W2" s="10"/>
      <c r="X2" s="10"/>
      <c r="Y2" s="10"/>
      <c r="Z2" s="10"/>
    </row>
    <row r="3" spans="2:26" s="6" customFormat="1" ht="99.75" customHeight="1" thickBot="1" x14ac:dyDescent="0.35">
      <c r="B3" s="37" t="str">
        <f>POSelected</f>
        <v>SEL/2/7</v>
      </c>
      <c r="C3" s="38"/>
      <c r="D3" s="8"/>
      <c r="E3" s="8"/>
      <c r="F3" s="41" t="s">
        <v>199</v>
      </c>
      <c r="G3" s="119" t="str">
        <f>CONCATENATE("Actuals Achieved by ",Lists!G2," Claim")</f>
        <v>Actuals Achieved by 2020 - Q4 Claim</v>
      </c>
      <c r="H3" s="171"/>
      <c r="I3" s="170" t="s">
        <v>198</v>
      </c>
      <c r="J3" s="32" t="s">
        <v>173</v>
      </c>
      <c r="K3" s="168" t="str">
        <f>IF(RIGHT(J3,1)="4",CONCATENATE(LEFT(J3,4)+1," - Q1"),CONCATENATE(LEFT(J3,8),RIGHT(J3,1)+1))</f>
        <v>2020 - Q4</v>
      </c>
      <c r="L3" s="169" t="str">
        <f>IF(RIGHT(K3,1)="4",CONCATENATE(LEFT(K3,4)+1," - Q1"),CONCATENATE(LEFT(K3,8),RIGHT(K3,1)+1))</f>
        <v>2021 - Q1</v>
      </c>
      <c r="M3" s="28" t="str">
        <f t="shared" ref="M3:U3" si="0">IF(RIGHT(L3,1)="4",CONCATENATE(LEFT(L3,4)+1," - Q1"),CONCATENATE(LEFT(L3,8),RIGHT(L3,1)+1))</f>
        <v>2021 - Q2</v>
      </c>
      <c r="N3" s="28" t="str">
        <f t="shared" si="0"/>
        <v>2021 - Q3</v>
      </c>
      <c r="O3" s="28" t="str">
        <f t="shared" si="0"/>
        <v>2021 - Q4</v>
      </c>
      <c r="P3" s="28" t="str">
        <f t="shared" si="0"/>
        <v>2022 - Q1</v>
      </c>
      <c r="Q3" s="28" t="str">
        <f t="shared" si="0"/>
        <v>2022 - Q2</v>
      </c>
      <c r="R3" s="28" t="str">
        <f t="shared" si="0"/>
        <v>2022 - Q3</v>
      </c>
      <c r="S3" s="28" t="str">
        <f t="shared" si="0"/>
        <v>2022 - Q4</v>
      </c>
      <c r="T3" s="28" t="str">
        <f t="shared" si="0"/>
        <v>2023 - Q1</v>
      </c>
      <c r="U3" s="36" t="str">
        <f t="shared" si="0"/>
        <v>2023 - Q2</v>
      </c>
      <c r="V3" s="150" t="s">
        <v>235</v>
      </c>
      <c r="W3" s="12"/>
      <c r="X3" s="12"/>
      <c r="Y3" s="12"/>
      <c r="Z3" s="12"/>
    </row>
    <row r="4" spans="2:26" ht="17.25" thickBot="1" x14ac:dyDescent="0.35">
      <c r="C4" s="7" t="s">
        <v>8</v>
      </c>
      <c r="H4" s="40"/>
      <c r="I4" s="42"/>
      <c r="V4" s="12"/>
      <c r="W4" s="10"/>
      <c r="X4" s="10"/>
      <c r="Y4" s="10"/>
      <c r="Z4" s="10"/>
    </row>
    <row r="5" spans="2:26" x14ac:dyDescent="0.3">
      <c r="C5" s="43" t="str">
        <f>IF(POSelected&lt;&gt;"Cor/2/1",IF(Lists!B2&lt;&gt;"",Lists!B2,""),IF(Lists!C2&lt;&gt;"",Lists!C2,""))</f>
        <v>Total number of participants</v>
      </c>
      <c r="D5" s="23"/>
      <c r="E5" s="23"/>
      <c r="F5" s="54">
        <v>1803</v>
      </c>
      <c r="G5" s="116">
        <v>1265</v>
      </c>
      <c r="H5" s="187"/>
      <c r="I5" s="320">
        <f>IF($C5="","",IF($F5&gt;$G5,IF($F5&gt;$G5, $F5-$V5,$G5-$F5),0))</f>
        <v>8</v>
      </c>
      <c r="J5" s="29">
        <v>20</v>
      </c>
      <c r="K5" s="29">
        <f>G5</f>
        <v>1265</v>
      </c>
      <c r="L5" s="29">
        <v>43</v>
      </c>
      <c r="M5" s="29">
        <v>40</v>
      </c>
      <c r="N5" s="29">
        <v>90</v>
      </c>
      <c r="O5" s="29">
        <v>90</v>
      </c>
      <c r="P5" s="29">
        <v>90</v>
      </c>
      <c r="Q5" s="29">
        <v>90</v>
      </c>
      <c r="R5" s="29">
        <v>87</v>
      </c>
      <c r="S5" s="29">
        <v>0</v>
      </c>
      <c r="T5" s="29">
        <v>0</v>
      </c>
      <c r="U5" s="321">
        <v>0</v>
      </c>
      <c r="V5" s="116">
        <f t="shared" ref="V5:V9" si="1">IF(C5&lt;&gt;"",SUM(G5,L5:U5),"")</f>
        <v>1795</v>
      </c>
      <c r="W5" s="51"/>
      <c r="X5" s="51"/>
      <c r="Y5" s="52"/>
      <c r="Z5" s="52"/>
    </row>
    <row r="6" spans="2:26" x14ac:dyDescent="0.3">
      <c r="C6" s="47" t="str">
        <f>IF(POSelected&lt;&gt;"Cor/2/1",IF(Lists!B3&lt;&gt;"",Lists!B3,""),IF(Lists!C3&lt;&gt;"",Lists!C3,""))</f>
        <v>Number of men</v>
      </c>
      <c r="D6" s="23"/>
      <c r="E6" s="23"/>
      <c r="F6" s="55">
        <v>902</v>
      </c>
      <c r="G6" s="117">
        <v>766</v>
      </c>
      <c r="H6" s="187"/>
      <c r="I6" s="322">
        <f t="shared" ref="I6:I13" si="2">IF($C6="","",IF($F6&gt;$G6,IF($F6&gt;$G6, $F6-$V6,$G6-$F6),0))</f>
        <v>4</v>
      </c>
      <c r="J6" s="30">
        <v>20</v>
      </c>
      <c r="K6" s="30">
        <f t="shared" ref="K6:K13" si="3">G6</f>
        <v>766</v>
      </c>
      <c r="L6" s="30">
        <v>24</v>
      </c>
      <c r="M6" s="30">
        <v>24</v>
      </c>
      <c r="N6" s="30">
        <v>17</v>
      </c>
      <c r="O6" s="30">
        <v>17</v>
      </c>
      <c r="P6" s="30">
        <v>17</v>
      </c>
      <c r="Q6" s="30">
        <v>17</v>
      </c>
      <c r="R6" s="30">
        <v>16</v>
      </c>
      <c r="S6" s="30">
        <v>0</v>
      </c>
      <c r="T6" s="30">
        <v>0</v>
      </c>
      <c r="U6" s="323">
        <v>0</v>
      </c>
      <c r="V6" s="117">
        <f t="shared" si="1"/>
        <v>898</v>
      </c>
      <c r="W6" s="53"/>
      <c r="X6" s="53"/>
      <c r="Y6" s="53"/>
      <c r="Z6" s="53"/>
    </row>
    <row r="7" spans="2:26" x14ac:dyDescent="0.3">
      <c r="C7" s="47" t="str">
        <f>IF(POSelected&lt;&gt;"Cor/2/1",IF(Lists!B4&lt;&gt;"",Lists!B4,""),IF(Lists!C4&lt;&gt;"",Lists!C4,""))</f>
        <v>Number of women</v>
      </c>
      <c r="D7" s="23"/>
      <c r="E7" s="23"/>
      <c r="F7" s="55">
        <v>901</v>
      </c>
      <c r="G7" s="117">
        <v>497</v>
      </c>
      <c r="H7" s="187"/>
      <c r="I7" s="322">
        <f t="shared" si="2"/>
        <v>4</v>
      </c>
      <c r="J7" s="30">
        <v>20</v>
      </c>
      <c r="K7" s="30">
        <f t="shared" si="3"/>
        <v>497</v>
      </c>
      <c r="L7" s="30">
        <v>22</v>
      </c>
      <c r="M7" s="30">
        <v>16</v>
      </c>
      <c r="N7" s="30">
        <v>74</v>
      </c>
      <c r="O7" s="30">
        <v>72</v>
      </c>
      <c r="P7" s="30">
        <v>72</v>
      </c>
      <c r="Q7" s="30">
        <v>72</v>
      </c>
      <c r="R7" s="30">
        <v>72</v>
      </c>
      <c r="S7" s="30">
        <v>0</v>
      </c>
      <c r="T7" s="30">
        <v>0</v>
      </c>
      <c r="U7" s="323">
        <v>0</v>
      </c>
      <c r="V7" s="117">
        <f t="shared" si="1"/>
        <v>897</v>
      </c>
      <c r="W7" s="53"/>
      <c r="X7" s="53"/>
      <c r="Y7" s="53"/>
      <c r="Z7" s="53"/>
    </row>
    <row r="8" spans="2:26" x14ac:dyDescent="0.3">
      <c r="C8" s="44" t="str">
        <f>IF(POSelected&lt;&gt;"Cor/2/1",IF(Lists!B5&lt;&gt;"",Lists!B5,""),IF(Lists!C5&lt;&gt;"",Lists!C5,""))</f>
        <v>Number who are unemployed, including long-term unemployed</v>
      </c>
      <c r="D8" s="23"/>
      <c r="E8" s="23"/>
      <c r="F8" s="55">
        <v>902</v>
      </c>
      <c r="G8" s="117">
        <v>472</v>
      </c>
      <c r="H8" s="187"/>
      <c r="I8" s="322">
        <f t="shared" si="2"/>
        <v>7</v>
      </c>
      <c r="J8" s="30">
        <v>20</v>
      </c>
      <c r="K8" s="30">
        <f t="shared" si="3"/>
        <v>472</v>
      </c>
      <c r="L8" s="30">
        <v>26</v>
      </c>
      <c r="M8" s="30">
        <v>21</v>
      </c>
      <c r="N8" s="30">
        <v>76</v>
      </c>
      <c r="O8" s="30">
        <v>75</v>
      </c>
      <c r="P8" s="30">
        <v>75</v>
      </c>
      <c r="Q8" s="30">
        <v>75</v>
      </c>
      <c r="R8" s="30">
        <v>75</v>
      </c>
      <c r="S8" s="30">
        <v>0</v>
      </c>
      <c r="T8" s="30">
        <v>0</v>
      </c>
      <c r="U8" s="323">
        <v>0</v>
      </c>
      <c r="V8" s="117">
        <f t="shared" si="1"/>
        <v>895</v>
      </c>
      <c r="W8" s="53"/>
      <c r="X8" s="53"/>
      <c r="Y8" s="53"/>
      <c r="Z8" s="53"/>
    </row>
    <row r="9" spans="2:26" x14ac:dyDescent="0.3">
      <c r="C9" s="44" t="str">
        <f>IF(POSelected&lt;&gt;"Cor/2/1",IF(Lists!B6&lt;&gt;"",Lists!B6,""),IF(Lists!C6&lt;&gt;"",Lists!C6,""))</f>
        <v>Number who are economically inactive, including not in education or training</v>
      </c>
      <c r="D9" s="23"/>
      <c r="E9" s="23"/>
      <c r="F9" s="55">
        <v>901</v>
      </c>
      <c r="G9" s="117">
        <v>793</v>
      </c>
      <c r="H9" s="187"/>
      <c r="I9" s="322">
        <f t="shared" si="2"/>
        <v>1</v>
      </c>
      <c r="J9" s="30">
        <v>20</v>
      </c>
      <c r="K9" s="30">
        <f t="shared" si="3"/>
        <v>793</v>
      </c>
      <c r="L9" s="30">
        <v>20</v>
      </c>
      <c r="M9" s="30">
        <v>19</v>
      </c>
      <c r="N9" s="30">
        <v>14</v>
      </c>
      <c r="O9" s="30">
        <v>14</v>
      </c>
      <c r="P9" s="30">
        <v>14</v>
      </c>
      <c r="Q9" s="30">
        <v>14</v>
      </c>
      <c r="R9" s="30">
        <v>12</v>
      </c>
      <c r="S9" s="30">
        <v>0</v>
      </c>
      <c r="T9" s="30">
        <v>0</v>
      </c>
      <c r="U9" s="323">
        <v>0</v>
      </c>
      <c r="V9" s="117">
        <f t="shared" si="1"/>
        <v>900</v>
      </c>
      <c r="W9" s="53"/>
      <c r="X9" s="53"/>
      <c r="Y9" s="53"/>
      <c r="Z9" s="53"/>
    </row>
    <row r="10" spans="2:26" x14ac:dyDescent="0.3">
      <c r="C10" s="44" t="str">
        <f>IF(POSelected&lt;&gt;"Cor/2/1",IF(Lists!B7&lt;&gt;"",Lists!B7,""),IF(Lists!C7&lt;&gt;"",Lists!C7,""))</f>
        <v>Number who are aged over 50</v>
      </c>
      <c r="D10" s="23"/>
      <c r="E10" s="23"/>
      <c r="F10" s="55">
        <v>386</v>
      </c>
      <c r="G10" s="117">
        <v>291</v>
      </c>
      <c r="H10" s="187"/>
      <c r="I10" s="322">
        <f t="shared" si="2"/>
        <v>0</v>
      </c>
      <c r="J10" s="30">
        <v>20</v>
      </c>
      <c r="K10" s="30">
        <f t="shared" si="3"/>
        <v>291</v>
      </c>
      <c r="L10" s="30">
        <v>14</v>
      </c>
      <c r="M10" s="30">
        <v>7</v>
      </c>
      <c r="N10" s="30">
        <v>15</v>
      </c>
      <c r="O10" s="30">
        <v>15</v>
      </c>
      <c r="P10" s="30">
        <v>15</v>
      </c>
      <c r="Q10" s="30">
        <v>15</v>
      </c>
      <c r="R10" s="30">
        <v>14</v>
      </c>
      <c r="S10" s="30">
        <v>0</v>
      </c>
      <c r="T10" s="30">
        <v>0</v>
      </c>
      <c r="U10" s="323">
        <v>0</v>
      </c>
      <c r="V10" s="117">
        <f t="shared" ref="V10:V20" si="4">IF(C10&lt;&gt;"",SUM(G10,L10:U10),"")</f>
        <v>386</v>
      </c>
      <c r="W10" s="53"/>
      <c r="X10" s="53"/>
      <c r="Y10" s="53"/>
      <c r="Z10" s="53"/>
    </row>
    <row r="11" spans="2:26" x14ac:dyDescent="0.3">
      <c r="C11" s="44" t="str">
        <f>IF(POSelected&lt;&gt;"Cor/2/1",IF(Lists!B8&lt;&gt;"",Lists!B8,""),IF(Lists!C8&lt;&gt;"",Lists!C8,""))</f>
        <v>Number with disabilities</v>
      </c>
      <c r="D11" s="23"/>
      <c r="E11" s="23"/>
      <c r="F11" s="55">
        <v>1364</v>
      </c>
      <c r="G11" s="117">
        <v>1121</v>
      </c>
      <c r="H11" s="187"/>
      <c r="I11" s="322">
        <f t="shared" si="2"/>
        <v>6</v>
      </c>
      <c r="J11" s="30">
        <v>20</v>
      </c>
      <c r="K11" s="30">
        <f t="shared" si="3"/>
        <v>1121</v>
      </c>
      <c r="L11" s="30">
        <v>37</v>
      </c>
      <c r="M11" s="30">
        <v>35</v>
      </c>
      <c r="N11" s="30">
        <v>33</v>
      </c>
      <c r="O11" s="30">
        <v>33</v>
      </c>
      <c r="P11" s="30">
        <v>33</v>
      </c>
      <c r="Q11" s="30">
        <v>33</v>
      </c>
      <c r="R11" s="30">
        <v>33</v>
      </c>
      <c r="S11" s="30">
        <v>0</v>
      </c>
      <c r="T11" s="30">
        <v>0</v>
      </c>
      <c r="U11" s="323">
        <v>0</v>
      </c>
      <c r="V11" s="117">
        <f t="shared" si="4"/>
        <v>1358</v>
      </c>
      <c r="W11" s="53"/>
      <c r="X11" s="53"/>
      <c r="Y11" s="53"/>
      <c r="Z11" s="53"/>
    </row>
    <row r="12" spans="2:26" x14ac:dyDescent="0.3">
      <c r="C12" s="44" t="str">
        <f>IF(POSelected&lt;&gt;"Cor/2/1",IF(Lists!B9&lt;&gt;"",Lists!B9,""),IF(Lists!C9&lt;&gt;"",Lists!C9,""))</f>
        <v>Number from ethnic minorities</v>
      </c>
      <c r="D12" s="23"/>
      <c r="E12" s="23"/>
      <c r="F12" s="55">
        <v>141</v>
      </c>
      <c r="G12" s="117">
        <v>94</v>
      </c>
      <c r="H12" s="187"/>
      <c r="I12" s="322">
        <f t="shared" si="2"/>
        <v>0</v>
      </c>
      <c r="J12" s="30">
        <v>20</v>
      </c>
      <c r="K12" s="30">
        <f t="shared" si="3"/>
        <v>94</v>
      </c>
      <c r="L12" s="30">
        <v>3</v>
      </c>
      <c r="M12" s="30">
        <v>2</v>
      </c>
      <c r="N12" s="30">
        <v>9</v>
      </c>
      <c r="O12" s="30">
        <v>9</v>
      </c>
      <c r="P12" s="30">
        <v>9</v>
      </c>
      <c r="Q12" s="30">
        <v>9</v>
      </c>
      <c r="R12" s="30">
        <v>6</v>
      </c>
      <c r="S12" s="30">
        <v>0</v>
      </c>
      <c r="T12" s="30">
        <v>0</v>
      </c>
      <c r="U12" s="323">
        <v>0</v>
      </c>
      <c r="V12" s="117">
        <f t="shared" si="4"/>
        <v>141</v>
      </c>
      <c r="W12" s="10"/>
      <c r="X12" s="10"/>
      <c r="Y12" s="10"/>
      <c r="Z12" s="10"/>
    </row>
    <row r="13" spans="2:26" ht="17.25" thickBot="1" x14ac:dyDescent="0.35">
      <c r="C13" s="45" t="str">
        <f>IF(POSelected&lt;&gt;"Cor/2/1",IF(Lists!B10&lt;&gt;"",Lists!B10,""),IF(Lists!C10&lt;&gt;"",Lists!C10,""))</f>
        <v/>
      </c>
      <c r="D13" s="23"/>
      <c r="E13" s="23"/>
      <c r="F13" s="118">
        <v>0</v>
      </c>
      <c r="G13" s="118">
        <v>0</v>
      </c>
      <c r="H13" s="187"/>
      <c r="I13" s="324" t="str">
        <f t="shared" si="2"/>
        <v/>
      </c>
      <c r="J13" s="120">
        <v>20</v>
      </c>
      <c r="K13" s="120">
        <f t="shared" si="3"/>
        <v>0</v>
      </c>
      <c r="L13" s="120"/>
      <c r="M13" s="120"/>
      <c r="N13" s="120"/>
      <c r="O13" s="120"/>
      <c r="P13" s="120"/>
      <c r="Q13" s="120"/>
      <c r="R13" s="120"/>
      <c r="S13" s="120"/>
      <c r="T13" s="120"/>
      <c r="U13" s="325"/>
      <c r="V13" s="118" t="str">
        <f t="shared" si="4"/>
        <v/>
      </c>
      <c r="W13" s="10"/>
      <c r="X13" s="10"/>
      <c r="Y13" s="10"/>
      <c r="Z13" s="10"/>
    </row>
    <row r="14" spans="2:26" ht="17.25" thickBot="1" x14ac:dyDescent="0.35">
      <c r="C14" s="46" t="s">
        <v>9</v>
      </c>
      <c r="D14" s="23"/>
      <c r="E14" s="23"/>
      <c r="F14" s="188"/>
      <c r="G14" s="188"/>
      <c r="H14" s="189"/>
      <c r="I14" s="190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91"/>
      <c r="W14" s="10"/>
      <c r="X14" s="10"/>
      <c r="Y14" s="10"/>
      <c r="Z14" s="10"/>
    </row>
    <row r="15" spans="2:26" x14ac:dyDescent="0.3">
      <c r="C15" s="44" t="str">
        <f>IF(POSelected&lt;&gt;"Cor/2/1",IF(Lists!D2&lt;&gt;"",Lists!D2,""),IF(Lists!E2&lt;&gt;"",Lists!E2,""))</f>
        <v>Number who move into education or training on leaving</v>
      </c>
      <c r="D15" s="23">
        <v>1</v>
      </c>
      <c r="E15" s="23"/>
      <c r="F15" s="54">
        <v>398</v>
      </c>
      <c r="G15" s="116">
        <v>160</v>
      </c>
      <c r="H15" s="173"/>
      <c r="I15" s="174">
        <f t="shared" ref="I15:I20" si="5">IF($C15="","",IF($F15&gt;$G15,IF($F15&gt;$G15, $F15-$V15,$G15-$F15),0))</f>
        <v>2</v>
      </c>
      <c r="J15" s="33">
        <v>10</v>
      </c>
      <c r="K15" s="29">
        <f t="shared" ref="K15:K18" si="6">G15</f>
        <v>160</v>
      </c>
      <c r="L15" s="29">
        <v>15</v>
      </c>
      <c r="M15" s="29">
        <v>9</v>
      </c>
      <c r="N15" s="29">
        <v>32</v>
      </c>
      <c r="O15" s="29">
        <v>30</v>
      </c>
      <c r="P15" s="29">
        <v>30</v>
      </c>
      <c r="Q15" s="29">
        <v>30</v>
      </c>
      <c r="R15" s="29">
        <v>30</v>
      </c>
      <c r="S15" s="29">
        <v>30</v>
      </c>
      <c r="T15" s="29">
        <v>30</v>
      </c>
      <c r="U15" s="29">
        <v>0</v>
      </c>
      <c r="V15" s="116">
        <f t="shared" si="4"/>
        <v>396</v>
      </c>
      <c r="W15" s="10"/>
      <c r="X15" s="10"/>
      <c r="Y15" s="10"/>
      <c r="Z15" s="10"/>
    </row>
    <row r="16" spans="2:26" ht="16.5" customHeight="1" x14ac:dyDescent="0.3">
      <c r="C16" s="44" t="str">
        <f>IF(POSelected&lt;&gt;"Cor/2/1",IF(Lists!D3&lt;&gt;"",Lists!D3,""),IF(Lists!E3&lt;&gt;"",Lists!E3,""))</f>
        <v>(R1)Unemployed participants into employment</v>
      </c>
      <c r="D16" s="23"/>
      <c r="E16" s="23"/>
      <c r="F16" s="55">
        <v>160</v>
      </c>
      <c r="G16" s="117">
        <v>112</v>
      </c>
      <c r="H16" s="173"/>
      <c r="I16" s="172">
        <f t="shared" si="5"/>
        <v>2</v>
      </c>
      <c r="J16" s="34">
        <v>10</v>
      </c>
      <c r="K16" s="30">
        <f t="shared" si="6"/>
        <v>112</v>
      </c>
      <c r="L16" s="30">
        <v>3</v>
      </c>
      <c r="M16" s="30">
        <v>10</v>
      </c>
      <c r="N16" s="30">
        <v>5</v>
      </c>
      <c r="O16" s="30">
        <v>5</v>
      </c>
      <c r="P16" s="30">
        <v>5</v>
      </c>
      <c r="Q16" s="30">
        <v>5</v>
      </c>
      <c r="R16" s="30">
        <v>5</v>
      </c>
      <c r="S16" s="30">
        <v>5</v>
      </c>
      <c r="T16" s="30">
        <v>3</v>
      </c>
      <c r="U16" s="30">
        <v>0</v>
      </c>
      <c r="V16" s="117">
        <f t="shared" si="4"/>
        <v>158</v>
      </c>
      <c r="W16" s="10"/>
      <c r="X16" s="10"/>
      <c r="Y16" s="10"/>
      <c r="Z16" s="10"/>
    </row>
    <row r="17" spans="2:26" ht="33" x14ac:dyDescent="0.3">
      <c r="C17" s="44" t="str">
        <f>IF(POSelected&lt;&gt;"Cor/2/1",IF(Lists!D4&lt;&gt;"",Lists!D4,""),IF(Lists!E4&lt;&gt;"",Lists!E4,""))</f>
        <v>(R2)Economically inactive into employment, including self employment, or into job search on leaving</v>
      </c>
      <c r="D17" s="23"/>
      <c r="E17" s="23"/>
      <c r="F17" s="117">
        <v>443</v>
      </c>
      <c r="G17" s="117">
        <v>207</v>
      </c>
      <c r="H17" s="173"/>
      <c r="I17" s="172">
        <f t="shared" si="5"/>
        <v>1</v>
      </c>
      <c r="J17" s="34">
        <v>10</v>
      </c>
      <c r="K17" s="30">
        <f t="shared" si="6"/>
        <v>207</v>
      </c>
      <c r="L17" s="30">
        <v>18</v>
      </c>
      <c r="M17" s="30">
        <v>20</v>
      </c>
      <c r="N17" s="30">
        <v>29</v>
      </c>
      <c r="O17" s="30">
        <v>28</v>
      </c>
      <c r="P17" s="30">
        <v>28</v>
      </c>
      <c r="Q17" s="30">
        <v>28</v>
      </c>
      <c r="R17" s="30">
        <v>28</v>
      </c>
      <c r="S17" s="30">
        <v>28</v>
      </c>
      <c r="T17" s="30">
        <v>28</v>
      </c>
      <c r="U17" s="323">
        <v>0</v>
      </c>
      <c r="V17" s="117">
        <f t="shared" si="4"/>
        <v>442</v>
      </c>
      <c r="W17" s="10"/>
      <c r="X17" s="10"/>
      <c r="Y17" s="10"/>
      <c r="Z17" s="10"/>
    </row>
    <row r="18" spans="2:26" x14ac:dyDescent="0.3">
      <c r="C18" s="44" t="str">
        <f>IF(UPPER(LEFT(POSelected,3))="LON",Lists!D5,"")</f>
        <v/>
      </c>
      <c r="D18" s="23"/>
      <c r="E18" s="23"/>
      <c r="F18" s="117">
        <v>0</v>
      </c>
      <c r="G18" s="117">
        <v>0</v>
      </c>
      <c r="H18" s="173"/>
      <c r="I18" s="172" t="str">
        <f t="shared" si="5"/>
        <v/>
      </c>
      <c r="J18" s="34">
        <v>10</v>
      </c>
      <c r="K18" s="30">
        <f t="shared" si="6"/>
        <v>0</v>
      </c>
      <c r="L18" s="30"/>
      <c r="M18" s="30"/>
      <c r="N18" s="30"/>
      <c r="O18" s="30"/>
      <c r="P18" s="30"/>
      <c r="Q18" s="30"/>
      <c r="R18" s="30"/>
      <c r="S18" s="30"/>
      <c r="T18" s="30"/>
      <c r="U18" s="323"/>
      <c r="V18" s="117" t="str">
        <f t="shared" si="4"/>
        <v/>
      </c>
      <c r="W18" s="10"/>
      <c r="X18" s="10"/>
      <c r="Y18" s="10"/>
      <c r="Z18" s="10"/>
    </row>
    <row r="19" spans="2:26" hidden="1" x14ac:dyDescent="0.3">
      <c r="C19" s="44" t="str">
        <f>IF(POSelected&lt;&gt;"Cor/2/1",IF(Lists!D6&lt;&gt;"",Lists!D6,""),IF(Lists!E6&lt;&gt;"",Lists!E6,""))</f>
        <v/>
      </c>
      <c r="D19" s="23"/>
      <c r="E19" s="23"/>
      <c r="F19" s="55">
        <v>0</v>
      </c>
      <c r="G19" s="117"/>
      <c r="H19" s="173"/>
      <c r="I19" s="172" t="str">
        <f t="shared" si="5"/>
        <v/>
      </c>
      <c r="J19" s="34">
        <v>10</v>
      </c>
      <c r="K19" s="30"/>
      <c r="L19" s="30">
        <v>13</v>
      </c>
      <c r="M19" s="30">
        <v>12</v>
      </c>
      <c r="N19" s="30"/>
      <c r="O19" s="30"/>
      <c r="P19" s="30"/>
      <c r="Q19" s="30"/>
      <c r="R19" s="30"/>
      <c r="S19" s="30"/>
      <c r="T19" s="30"/>
      <c r="U19" s="323"/>
      <c r="V19" s="117" t="str">
        <f t="shared" si="4"/>
        <v/>
      </c>
      <c r="W19" s="10"/>
      <c r="X19" s="10"/>
      <c r="Y19" s="10"/>
      <c r="Z19" s="10"/>
    </row>
    <row r="20" spans="2:26" ht="17.25" thickBot="1" x14ac:dyDescent="0.35">
      <c r="C20" s="48"/>
      <c r="D20" s="23"/>
      <c r="E20" s="23"/>
      <c r="F20" s="56"/>
      <c r="G20" s="118"/>
      <c r="H20" s="173"/>
      <c r="I20" s="175" t="str">
        <f t="shared" si="5"/>
        <v/>
      </c>
      <c r="J20" s="35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6"/>
      <c r="V20" s="118" t="str">
        <f t="shared" si="4"/>
        <v/>
      </c>
      <c r="W20" s="10"/>
      <c r="X20" s="10"/>
      <c r="Y20" s="10"/>
      <c r="Z20" s="10"/>
    </row>
    <row r="21" spans="2:26" ht="17.25" thickBot="1" x14ac:dyDescent="0.35">
      <c r="C21" s="49"/>
      <c r="D21" s="23">
        <v>1</v>
      </c>
      <c r="E21" s="23"/>
      <c r="F21" s="188"/>
      <c r="G21" s="188"/>
      <c r="H21" s="188"/>
      <c r="I21" s="188"/>
      <c r="J21" s="188"/>
      <c r="K21" s="188"/>
      <c r="L21" s="188"/>
      <c r="M21" s="192"/>
      <c r="N21" s="192"/>
      <c r="O21" s="192"/>
      <c r="P21" s="192"/>
      <c r="Q21" s="192"/>
      <c r="R21" s="192"/>
      <c r="S21" s="192"/>
      <c r="T21" s="192"/>
      <c r="U21" s="192"/>
      <c r="V21" s="193"/>
      <c r="W21" s="10"/>
      <c r="X21" s="10"/>
      <c r="Y21" s="10"/>
      <c r="Z21" s="10"/>
    </row>
    <row r="22" spans="2:26" ht="17.25" hidden="1" thickBot="1" x14ac:dyDescent="0.35">
      <c r="B22" s="124" t="s">
        <v>228</v>
      </c>
      <c r="C22" s="49"/>
      <c r="D22" s="23"/>
      <c r="E22" s="23"/>
      <c r="F22" s="192"/>
      <c r="G22" s="192"/>
      <c r="H22" s="189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  <c r="W22" s="10"/>
      <c r="X22" s="10"/>
      <c r="Y22" s="10"/>
      <c r="Z22" s="10"/>
    </row>
    <row r="23" spans="2:26" ht="17.25" hidden="1" thickBot="1" x14ac:dyDescent="0.35">
      <c r="B23" s="124"/>
      <c r="C23" s="49"/>
      <c r="D23" s="23"/>
      <c r="E23" s="23"/>
      <c r="F23" s="192"/>
      <c r="G23" s="192"/>
      <c r="H23" s="189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0"/>
      <c r="X23" s="10"/>
      <c r="Y23" s="10"/>
      <c r="Z23" s="10"/>
    </row>
    <row r="24" spans="2:26" ht="17.25" customHeight="1" thickBot="1" x14ac:dyDescent="0.35">
      <c r="C24" s="46" t="s">
        <v>24</v>
      </c>
      <c r="D24" s="23"/>
      <c r="E24" s="23"/>
      <c r="F24" s="192"/>
      <c r="G24" s="192"/>
      <c r="H24" s="194"/>
      <c r="I24" s="349" t="s">
        <v>153</v>
      </c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1"/>
      <c r="V24" s="193"/>
      <c r="W24" s="10"/>
      <c r="X24" s="10"/>
      <c r="Y24" s="10"/>
      <c r="Z24" s="10"/>
    </row>
    <row r="25" spans="2:26" ht="99.75" customHeight="1" thickBot="1" x14ac:dyDescent="0.35">
      <c r="C25" s="50" t="s">
        <v>25</v>
      </c>
      <c r="D25" s="327"/>
      <c r="E25" s="23"/>
      <c r="F25" s="41" t="str">
        <f>F3</f>
        <v xml:space="preserve">New Target </v>
      </c>
      <c r="G25" s="41" t="str">
        <f t="shared" ref="G25:I25" si="7">G3</f>
        <v>Actuals Achieved by 2020 - Q4 Claim</v>
      </c>
      <c r="H25" s="189"/>
      <c r="I25" s="176" t="str">
        <f t="shared" si="7"/>
        <v>Remaining Targets to Forecast</v>
      </c>
      <c r="J25" s="195" t="s">
        <v>173</v>
      </c>
      <c r="K25" s="196" t="str">
        <f>IF(RIGHT(J25,1)="4",CONCATENATE(LEFT(J25,4)+1," - Q1"),CONCATENATE(LEFT(J25,8),RIGHT(J25,1)+1))</f>
        <v>2020 - Q4</v>
      </c>
      <c r="L25" s="197" t="str">
        <f>IF(RIGHT(K25,1)="4",CONCATENATE(LEFT(K25,4)+1," - Q1"),CONCATENATE(LEFT(K25,8),RIGHT(K25,1)+1))</f>
        <v>2021 - Q1</v>
      </c>
      <c r="M25" s="198" t="str">
        <f t="shared" ref="M25:R25" si="8">IF(RIGHT(L25,1)="4",CONCATENATE(LEFT(L25,4)+1," - Q1"),CONCATENATE(LEFT(L25,8),RIGHT(L25,1)+1))</f>
        <v>2021 - Q2</v>
      </c>
      <c r="N25" s="198" t="str">
        <f t="shared" si="8"/>
        <v>2021 - Q3</v>
      </c>
      <c r="O25" s="198" t="str">
        <f t="shared" si="8"/>
        <v>2021 - Q4</v>
      </c>
      <c r="P25" s="198" t="str">
        <f t="shared" si="8"/>
        <v>2022 - Q1</v>
      </c>
      <c r="Q25" s="198" t="str">
        <f t="shared" si="8"/>
        <v>2022 - Q2</v>
      </c>
      <c r="R25" s="198" t="str">
        <f t="shared" si="8"/>
        <v>2022 - Q3</v>
      </c>
      <c r="S25" s="198" t="str">
        <f t="shared" ref="S25" si="9">IF(RIGHT(R25,1)="4",CONCATENATE(LEFT(R25,4)+1," - Q1"),CONCATENATE(LEFT(R25,8),RIGHT(R25,1)+1))</f>
        <v>2022 - Q4</v>
      </c>
      <c r="T25" s="198" t="str">
        <f t="shared" ref="T25" si="10">IF(RIGHT(S25,1)="4",CONCATENATE(LEFT(S25,4)+1," - Q1"),CONCATENATE(LEFT(S25,8),RIGHT(S25,1)+1))</f>
        <v>2023 - Q1</v>
      </c>
      <c r="U25" s="199" t="str">
        <f t="shared" ref="U25" si="11">IF(RIGHT(T25,1)="4",CONCATENATE(LEFT(T25,4)+1," - Q1"),CONCATENATE(LEFT(T25,8),RIGHT(T25,1)+1))</f>
        <v>2023 - Q2</v>
      </c>
      <c r="V25" s="193"/>
      <c r="W25" s="10"/>
      <c r="X25" s="10"/>
      <c r="Y25" s="10"/>
      <c r="Z25" s="10"/>
    </row>
    <row r="26" spans="2:26" ht="33" x14ac:dyDescent="0.3">
      <c r="B26" s="352" t="s">
        <v>20</v>
      </c>
      <c r="C26" s="328" t="s">
        <v>243</v>
      </c>
      <c r="D26" s="27"/>
      <c r="E26" s="23"/>
      <c r="F26" s="54">
        <v>89</v>
      </c>
      <c r="G26" s="54">
        <v>252</v>
      </c>
      <c r="H26" s="40"/>
      <c r="I26" s="320">
        <f t="shared" ref="I26:I38" si="12">IF($C26="","",IF($F26&gt;$G26,IF($F26&gt;$G26, $F26-$V26,$G26-$F26),0))</f>
        <v>0</v>
      </c>
      <c r="J26" s="33"/>
      <c r="K26" s="177">
        <f>G26</f>
        <v>252</v>
      </c>
      <c r="L26" s="29">
        <v>9</v>
      </c>
      <c r="M26" s="29">
        <v>7</v>
      </c>
      <c r="N26" s="29">
        <v>13</v>
      </c>
      <c r="O26" s="29">
        <v>10</v>
      </c>
      <c r="P26" s="29">
        <v>10</v>
      </c>
      <c r="Q26" s="29">
        <v>10</v>
      </c>
      <c r="R26" s="29">
        <v>10</v>
      </c>
      <c r="S26" s="29">
        <v>10</v>
      </c>
      <c r="T26" s="29">
        <v>10</v>
      </c>
      <c r="U26" s="29">
        <v>0</v>
      </c>
      <c r="V26" s="54">
        <f t="shared" ref="V26:V31" si="13">IF(C26&lt;&gt;"",SUM(G26,L26:U26),"")</f>
        <v>341</v>
      </c>
      <c r="W26" s="10"/>
      <c r="X26" s="10"/>
      <c r="Y26" s="10"/>
      <c r="Z26" s="10"/>
    </row>
    <row r="27" spans="2:26" ht="66" x14ac:dyDescent="0.3">
      <c r="B27" s="353"/>
      <c r="C27" s="329" t="s">
        <v>244</v>
      </c>
      <c r="D27" s="27"/>
      <c r="E27" s="23"/>
      <c r="F27" s="55">
        <v>268</v>
      </c>
      <c r="G27" s="55">
        <v>668</v>
      </c>
      <c r="H27" s="40"/>
      <c r="I27" s="322">
        <f t="shared" si="12"/>
        <v>0</v>
      </c>
      <c r="J27" s="34"/>
      <c r="K27" s="330">
        <f t="shared" ref="K27:K31" si="14">G27</f>
        <v>668</v>
      </c>
      <c r="L27" s="30">
        <v>31</v>
      </c>
      <c r="M27" s="30">
        <v>30</v>
      </c>
      <c r="N27" s="30">
        <v>33</v>
      </c>
      <c r="O27" s="30">
        <v>29</v>
      </c>
      <c r="P27" s="30">
        <v>29</v>
      </c>
      <c r="Q27" s="30">
        <v>29</v>
      </c>
      <c r="R27" s="30">
        <v>29</v>
      </c>
      <c r="S27" s="30">
        <v>29</v>
      </c>
      <c r="T27" s="30">
        <v>29</v>
      </c>
      <c r="U27" s="30">
        <v>0</v>
      </c>
      <c r="V27" s="55">
        <f t="shared" si="13"/>
        <v>936</v>
      </c>
      <c r="W27" s="10"/>
      <c r="X27" s="10"/>
      <c r="Y27" s="10"/>
      <c r="Z27" s="10"/>
    </row>
    <row r="28" spans="2:26" ht="33" x14ac:dyDescent="0.3">
      <c r="B28" s="355"/>
      <c r="C28" s="329" t="s">
        <v>245</v>
      </c>
      <c r="D28" s="27"/>
      <c r="E28" s="23"/>
      <c r="F28" s="55">
        <v>268</v>
      </c>
      <c r="G28" s="55">
        <v>432</v>
      </c>
      <c r="H28" s="40"/>
      <c r="I28" s="322">
        <f t="shared" si="12"/>
        <v>0</v>
      </c>
      <c r="J28" s="34"/>
      <c r="K28" s="330">
        <f t="shared" si="14"/>
        <v>432</v>
      </c>
      <c r="L28" s="30">
        <v>17</v>
      </c>
      <c r="M28" s="30">
        <v>15</v>
      </c>
      <c r="N28" s="30">
        <v>34</v>
      </c>
      <c r="O28" s="30">
        <v>34</v>
      </c>
      <c r="P28" s="30">
        <v>34</v>
      </c>
      <c r="Q28" s="30">
        <v>34</v>
      </c>
      <c r="R28" s="30">
        <v>34</v>
      </c>
      <c r="S28" s="30">
        <v>34</v>
      </c>
      <c r="T28" s="30">
        <v>32</v>
      </c>
      <c r="U28" s="30">
        <v>0</v>
      </c>
      <c r="V28" s="55">
        <f t="shared" si="13"/>
        <v>700</v>
      </c>
      <c r="W28" s="10"/>
      <c r="X28" s="10"/>
      <c r="Y28" s="10"/>
      <c r="Z28" s="10"/>
    </row>
    <row r="29" spans="2:26" x14ac:dyDescent="0.3">
      <c r="B29" s="353"/>
      <c r="C29" s="329"/>
      <c r="D29" s="27"/>
      <c r="E29" s="23"/>
      <c r="F29" s="55"/>
      <c r="G29" s="55"/>
      <c r="H29" s="40"/>
      <c r="I29" s="322" t="str">
        <f t="shared" si="12"/>
        <v/>
      </c>
      <c r="J29" s="34"/>
      <c r="K29" s="330">
        <f t="shared" si="14"/>
        <v>0</v>
      </c>
      <c r="L29" s="30"/>
      <c r="M29" s="30"/>
      <c r="N29" s="30"/>
      <c r="O29" s="30"/>
      <c r="P29" s="30"/>
      <c r="Q29" s="30"/>
      <c r="R29" s="30"/>
      <c r="S29" s="30"/>
      <c r="T29" s="30"/>
      <c r="U29" s="323"/>
      <c r="V29" s="55" t="str">
        <f t="shared" si="13"/>
        <v/>
      </c>
      <c r="W29" s="10"/>
      <c r="X29" s="10"/>
      <c r="Y29" s="10"/>
      <c r="Z29" s="10"/>
    </row>
    <row r="30" spans="2:26" x14ac:dyDescent="0.3">
      <c r="B30" s="353"/>
      <c r="C30" s="329"/>
      <c r="D30" s="27"/>
      <c r="E30" s="23"/>
      <c r="F30" s="55"/>
      <c r="G30" s="55"/>
      <c r="H30" s="40"/>
      <c r="I30" s="322" t="str">
        <f t="shared" si="12"/>
        <v/>
      </c>
      <c r="J30" s="34"/>
      <c r="K30" s="330">
        <f t="shared" si="14"/>
        <v>0</v>
      </c>
      <c r="L30" s="30"/>
      <c r="M30" s="30"/>
      <c r="N30" s="30"/>
      <c r="O30" s="30"/>
      <c r="P30" s="30"/>
      <c r="Q30" s="30"/>
      <c r="R30" s="30"/>
      <c r="S30" s="30"/>
      <c r="T30" s="30"/>
      <c r="U30" s="323"/>
      <c r="V30" s="55" t="str">
        <f t="shared" si="13"/>
        <v/>
      </c>
      <c r="W30" s="10"/>
      <c r="X30" s="10"/>
      <c r="Y30" s="10"/>
      <c r="Z30" s="10"/>
    </row>
    <row r="31" spans="2:26" ht="17.25" thickBot="1" x14ac:dyDescent="0.35">
      <c r="B31" s="354"/>
      <c r="C31" s="331"/>
      <c r="D31" s="27"/>
      <c r="E31" s="23"/>
      <c r="F31" s="56"/>
      <c r="G31" s="56"/>
      <c r="H31" s="40"/>
      <c r="I31" s="332" t="str">
        <f t="shared" si="12"/>
        <v/>
      </c>
      <c r="J31" s="333"/>
      <c r="K31" s="334">
        <f t="shared" si="14"/>
        <v>0</v>
      </c>
      <c r="L31" s="31"/>
      <c r="M31" s="31"/>
      <c r="N31" s="31"/>
      <c r="O31" s="31"/>
      <c r="P31" s="31"/>
      <c r="Q31" s="31"/>
      <c r="R31" s="31"/>
      <c r="S31" s="31"/>
      <c r="T31" s="31"/>
      <c r="U31" s="326"/>
      <c r="V31" s="56" t="str">
        <f t="shared" si="13"/>
        <v/>
      </c>
      <c r="W31" s="10"/>
      <c r="X31" s="10"/>
      <c r="Y31" s="10"/>
      <c r="Z31" s="10"/>
    </row>
    <row r="32" spans="2:26" ht="5.0999999999999996" customHeight="1" thickBot="1" x14ac:dyDescent="0.35">
      <c r="C32" s="12"/>
      <c r="D32" s="27"/>
      <c r="E32" s="23"/>
      <c r="H32" s="40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10"/>
      <c r="X32" s="10"/>
      <c r="Y32" s="10"/>
      <c r="Z32" s="10"/>
    </row>
    <row r="33" spans="2:26" ht="33" x14ac:dyDescent="0.3">
      <c r="B33" s="352" t="s">
        <v>21</v>
      </c>
      <c r="C33" s="328" t="s">
        <v>246</v>
      </c>
      <c r="D33" s="27"/>
      <c r="E33" s="23"/>
      <c r="F33" s="54">
        <v>335</v>
      </c>
      <c r="G33" s="54">
        <v>370</v>
      </c>
      <c r="H33" s="40"/>
      <c r="I33" s="320">
        <f t="shared" si="12"/>
        <v>0</v>
      </c>
      <c r="J33" s="33"/>
      <c r="K33" s="177">
        <f t="shared" ref="K33:K38" si="15">G33</f>
        <v>370</v>
      </c>
      <c r="L33" s="29">
        <v>15</v>
      </c>
      <c r="M33" s="29">
        <v>13</v>
      </c>
      <c r="N33" s="29">
        <v>44</v>
      </c>
      <c r="O33" s="29">
        <v>44</v>
      </c>
      <c r="P33" s="29">
        <v>44</v>
      </c>
      <c r="Q33" s="29">
        <v>44</v>
      </c>
      <c r="R33" s="29">
        <v>44</v>
      </c>
      <c r="S33" s="29">
        <v>44</v>
      </c>
      <c r="T33" s="29">
        <v>43</v>
      </c>
      <c r="U33" s="29">
        <v>0</v>
      </c>
      <c r="V33" s="54">
        <f t="shared" ref="V33:V38" si="16">IF(C33&lt;&gt;"",SUM(G33,L33:U33),"")</f>
        <v>705</v>
      </c>
      <c r="W33" s="10"/>
      <c r="X33" s="10"/>
      <c r="Y33" s="10"/>
      <c r="Z33" s="10"/>
    </row>
    <row r="34" spans="2:26" ht="33" x14ac:dyDescent="0.3">
      <c r="B34" s="353"/>
      <c r="C34" s="329" t="s">
        <v>247</v>
      </c>
      <c r="D34" s="27"/>
      <c r="E34" s="23"/>
      <c r="F34" s="55">
        <v>335</v>
      </c>
      <c r="G34" s="55">
        <v>418</v>
      </c>
      <c r="H34" s="40"/>
      <c r="I34" s="322">
        <f t="shared" si="12"/>
        <v>0</v>
      </c>
      <c r="J34" s="34"/>
      <c r="K34" s="330">
        <f t="shared" si="15"/>
        <v>418</v>
      </c>
      <c r="L34" s="30">
        <v>21</v>
      </c>
      <c r="M34" s="30">
        <v>16</v>
      </c>
      <c r="N34" s="30">
        <v>43</v>
      </c>
      <c r="O34" s="30">
        <v>43</v>
      </c>
      <c r="P34" s="30">
        <v>43</v>
      </c>
      <c r="Q34" s="30">
        <v>43</v>
      </c>
      <c r="R34" s="30">
        <v>43</v>
      </c>
      <c r="S34" s="30">
        <v>43</v>
      </c>
      <c r="T34" s="30">
        <v>40</v>
      </c>
      <c r="U34" s="30">
        <v>0</v>
      </c>
      <c r="V34" s="55">
        <f t="shared" si="16"/>
        <v>753</v>
      </c>
      <c r="W34" s="10"/>
      <c r="X34" s="10"/>
      <c r="Y34" s="10"/>
      <c r="Z34" s="10"/>
    </row>
    <row r="35" spans="2:26" ht="33" x14ac:dyDescent="0.3">
      <c r="B35" s="353"/>
      <c r="C35" s="329" t="s">
        <v>248</v>
      </c>
      <c r="D35" s="27"/>
      <c r="E35" s="23"/>
      <c r="F35" s="55">
        <v>224</v>
      </c>
      <c r="G35" s="55">
        <v>331</v>
      </c>
      <c r="H35" s="40"/>
      <c r="I35" s="322">
        <f t="shared" si="12"/>
        <v>0</v>
      </c>
      <c r="J35" s="34"/>
      <c r="K35" s="330">
        <f t="shared" si="15"/>
        <v>331</v>
      </c>
      <c r="L35" s="30">
        <v>16</v>
      </c>
      <c r="M35" s="30">
        <v>15</v>
      </c>
      <c r="N35" s="30">
        <v>29</v>
      </c>
      <c r="O35" s="30">
        <v>29</v>
      </c>
      <c r="P35" s="30">
        <v>29</v>
      </c>
      <c r="Q35" s="30">
        <v>29</v>
      </c>
      <c r="R35" s="30">
        <v>29</v>
      </c>
      <c r="S35" s="30">
        <v>29</v>
      </c>
      <c r="T35" s="30">
        <v>19</v>
      </c>
      <c r="U35" s="30">
        <v>0</v>
      </c>
      <c r="V35" s="55">
        <f t="shared" si="16"/>
        <v>555</v>
      </c>
      <c r="W35" s="10"/>
      <c r="X35" s="10"/>
      <c r="Y35" s="10"/>
      <c r="Z35" s="10"/>
    </row>
    <row r="36" spans="2:26" x14ac:dyDescent="0.3">
      <c r="B36" s="353"/>
      <c r="C36" s="329"/>
      <c r="D36" s="27"/>
      <c r="E36" s="23"/>
      <c r="F36" s="55"/>
      <c r="G36" s="55"/>
      <c r="H36" s="40"/>
      <c r="I36" s="322" t="str">
        <f t="shared" si="12"/>
        <v/>
      </c>
      <c r="J36" s="34"/>
      <c r="K36" s="330">
        <f t="shared" si="15"/>
        <v>0</v>
      </c>
      <c r="L36" s="30"/>
      <c r="M36" s="30"/>
      <c r="N36" s="30"/>
      <c r="O36" s="30"/>
      <c r="P36" s="30"/>
      <c r="Q36" s="30"/>
      <c r="R36" s="30"/>
      <c r="S36" s="30"/>
      <c r="T36" s="30"/>
      <c r="U36" s="323"/>
      <c r="V36" s="55" t="str">
        <f t="shared" si="16"/>
        <v/>
      </c>
      <c r="W36" s="10"/>
      <c r="X36" s="10"/>
      <c r="Y36" s="10"/>
      <c r="Z36" s="10"/>
    </row>
    <row r="37" spans="2:26" x14ac:dyDescent="0.3">
      <c r="B37" s="353"/>
      <c r="C37" s="329"/>
      <c r="D37" s="27"/>
      <c r="E37" s="23"/>
      <c r="F37" s="55"/>
      <c r="G37" s="55"/>
      <c r="H37" s="40"/>
      <c r="I37" s="322" t="str">
        <f t="shared" si="12"/>
        <v/>
      </c>
      <c r="J37" s="34"/>
      <c r="K37" s="330">
        <f t="shared" si="15"/>
        <v>0</v>
      </c>
      <c r="L37" s="30"/>
      <c r="M37" s="30"/>
      <c r="N37" s="30"/>
      <c r="O37" s="30"/>
      <c r="P37" s="30"/>
      <c r="Q37" s="30"/>
      <c r="R37" s="30"/>
      <c r="S37" s="30"/>
      <c r="T37" s="30"/>
      <c r="U37" s="323"/>
      <c r="V37" s="55" t="str">
        <f t="shared" si="16"/>
        <v/>
      </c>
      <c r="W37" s="10"/>
      <c r="X37" s="10"/>
      <c r="Y37" s="10"/>
      <c r="Z37" s="10"/>
    </row>
    <row r="38" spans="2:26" ht="17.25" thickBot="1" x14ac:dyDescent="0.35">
      <c r="B38" s="354"/>
      <c r="C38" s="331"/>
      <c r="D38" s="27"/>
      <c r="E38" s="23"/>
      <c r="F38" s="56"/>
      <c r="G38" s="56"/>
      <c r="H38" s="40"/>
      <c r="I38" s="332" t="str">
        <f t="shared" si="12"/>
        <v/>
      </c>
      <c r="J38" s="35"/>
      <c r="K38" s="335">
        <f t="shared" si="15"/>
        <v>0</v>
      </c>
      <c r="L38" s="31"/>
      <c r="M38" s="31"/>
      <c r="N38" s="31"/>
      <c r="O38" s="31"/>
      <c r="P38" s="31"/>
      <c r="Q38" s="31"/>
      <c r="R38" s="31"/>
      <c r="S38" s="31"/>
      <c r="T38" s="31"/>
      <c r="U38" s="326"/>
      <c r="V38" s="56" t="str">
        <f t="shared" si="16"/>
        <v/>
      </c>
      <c r="W38" s="10"/>
      <c r="X38" s="10"/>
      <c r="Y38" s="10"/>
      <c r="Z38" s="10"/>
    </row>
    <row r="39" spans="2:26" ht="5.0999999999999996" customHeight="1" thickBot="1" x14ac:dyDescent="0.35">
      <c r="C39" s="12"/>
      <c r="D39" s="27"/>
      <c r="E39" s="23"/>
      <c r="H39" s="40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10"/>
      <c r="X39" s="10"/>
      <c r="Y39" s="10"/>
      <c r="Z39" s="10"/>
    </row>
    <row r="40" spans="2:26" ht="33" x14ac:dyDescent="0.3">
      <c r="B40" s="352" t="s">
        <v>22</v>
      </c>
      <c r="C40" s="328" t="s">
        <v>249</v>
      </c>
      <c r="D40" s="27"/>
      <c r="E40" s="23"/>
      <c r="F40" s="54">
        <v>224</v>
      </c>
      <c r="G40" s="54">
        <v>334</v>
      </c>
      <c r="H40" s="40"/>
      <c r="I40" s="320">
        <f t="shared" ref="I40:I45" si="17">IF($C40="","",IF($F40&gt;$G40,IF($F40&gt;$G40, $F40-$V40,$G40-$F40),0))</f>
        <v>0</v>
      </c>
      <c r="J40" s="33"/>
      <c r="K40" s="177">
        <f t="shared" ref="K40:K45" si="18">G40</f>
        <v>334</v>
      </c>
      <c r="L40" s="29">
        <v>13</v>
      </c>
      <c r="M40" s="29">
        <v>14</v>
      </c>
      <c r="N40" s="29">
        <v>29</v>
      </c>
      <c r="O40" s="29">
        <v>28</v>
      </c>
      <c r="P40" s="29">
        <v>28</v>
      </c>
      <c r="Q40" s="29">
        <v>28</v>
      </c>
      <c r="R40" s="29">
        <v>28</v>
      </c>
      <c r="S40" s="29">
        <v>28</v>
      </c>
      <c r="T40" s="29">
        <v>28</v>
      </c>
      <c r="U40" s="29">
        <v>0</v>
      </c>
      <c r="V40" s="54">
        <f t="shared" ref="V40:V45" si="19">IF(C40&lt;&gt;"",SUM(G40,L40:U40),"")</f>
        <v>558</v>
      </c>
      <c r="W40" s="10"/>
      <c r="X40" s="10"/>
      <c r="Y40" s="10"/>
      <c r="Z40" s="10"/>
    </row>
    <row r="41" spans="2:26" ht="33" x14ac:dyDescent="0.3">
      <c r="B41" s="353"/>
      <c r="C41" s="329" t="s">
        <v>250</v>
      </c>
      <c r="D41" s="27"/>
      <c r="E41" s="23"/>
      <c r="F41" s="55">
        <v>224</v>
      </c>
      <c r="G41" s="55">
        <v>315</v>
      </c>
      <c r="H41" s="40"/>
      <c r="I41" s="322">
        <f t="shared" si="17"/>
        <v>0</v>
      </c>
      <c r="J41" s="34"/>
      <c r="K41" s="330">
        <f t="shared" si="18"/>
        <v>315</v>
      </c>
      <c r="L41" s="30">
        <v>15</v>
      </c>
      <c r="M41" s="30">
        <v>14</v>
      </c>
      <c r="N41" s="30">
        <v>28</v>
      </c>
      <c r="O41" s="30">
        <v>28</v>
      </c>
      <c r="P41" s="30">
        <v>28</v>
      </c>
      <c r="Q41" s="30">
        <v>28</v>
      </c>
      <c r="R41" s="30">
        <v>28</v>
      </c>
      <c r="S41" s="30">
        <v>28</v>
      </c>
      <c r="T41" s="30">
        <v>27</v>
      </c>
      <c r="U41" s="30">
        <v>0</v>
      </c>
      <c r="V41" s="55">
        <f t="shared" si="19"/>
        <v>539</v>
      </c>
      <c r="W41" s="10"/>
      <c r="X41" s="10"/>
      <c r="Y41" s="10"/>
      <c r="Z41" s="10"/>
    </row>
    <row r="42" spans="2:26" ht="33" x14ac:dyDescent="0.3">
      <c r="B42" s="353"/>
      <c r="C42" s="329" t="s">
        <v>251</v>
      </c>
      <c r="D42" s="27"/>
      <c r="E42" s="23"/>
      <c r="F42" s="55">
        <v>89</v>
      </c>
      <c r="G42" s="55">
        <v>308</v>
      </c>
      <c r="H42" s="40"/>
      <c r="I42" s="322">
        <f t="shared" si="17"/>
        <v>0</v>
      </c>
      <c r="J42" s="34"/>
      <c r="K42" s="330">
        <f t="shared" si="18"/>
        <v>308</v>
      </c>
      <c r="L42" s="30">
        <v>8</v>
      </c>
      <c r="M42" s="30">
        <v>9</v>
      </c>
      <c r="N42" s="30">
        <v>12</v>
      </c>
      <c r="O42" s="30">
        <v>10</v>
      </c>
      <c r="P42" s="30">
        <v>10</v>
      </c>
      <c r="Q42" s="30">
        <v>10</v>
      </c>
      <c r="R42" s="30">
        <v>10</v>
      </c>
      <c r="S42" s="30">
        <v>10</v>
      </c>
      <c r="T42" s="30">
        <v>10</v>
      </c>
      <c r="U42" s="30">
        <v>0</v>
      </c>
      <c r="V42" s="55">
        <f t="shared" si="19"/>
        <v>397</v>
      </c>
      <c r="W42" s="10"/>
      <c r="X42" s="10"/>
      <c r="Y42" s="10"/>
      <c r="Z42" s="10"/>
    </row>
    <row r="43" spans="2:26" x14ac:dyDescent="0.3">
      <c r="B43" s="353"/>
      <c r="C43" s="329"/>
      <c r="D43" s="27"/>
      <c r="E43" s="23"/>
      <c r="F43" s="55"/>
      <c r="G43" s="55"/>
      <c r="H43" s="40"/>
      <c r="I43" s="322" t="str">
        <f t="shared" si="17"/>
        <v/>
      </c>
      <c r="J43" s="34"/>
      <c r="K43" s="330">
        <f t="shared" si="18"/>
        <v>0</v>
      </c>
      <c r="L43" s="30"/>
      <c r="M43" s="30"/>
      <c r="N43" s="30"/>
      <c r="O43" s="30"/>
      <c r="P43" s="30"/>
      <c r="Q43" s="30"/>
      <c r="R43" s="30"/>
      <c r="S43" s="30"/>
      <c r="T43" s="30"/>
      <c r="U43" s="323"/>
      <c r="V43" s="55" t="str">
        <f t="shared" si="19"/>
        <v/>
      </c>
      <c r="W43" s="10"/>
      <c r="X43" s="10"/>
      <c r="Y43" s="10"/>
      <c r="Z43" s="10"/>
    </row>
    <row r="44" spans="2:26" x14ac:dyDescent="0.3">
      <c r="B44" s="353"/>
      <c r="C44" s="329"/>
      <c r="D44" s="27"/>
      <c r="E44" s="23"/>
      <c r="F44" s="55"/>
      <c r="G44" s="55"/>
      <c r="H44" s="40"/>
      <c r="I44" s="322" t="str">
        <f t="shared" si="17"/>
        <v/>
      </c>
      <c r="J44" s="34"/>
      <c r="K44" s="330">
        <f t="shared" si="18"/>
        <v>0</v>
      </c>
      <c r="L44" s="30"/>
      <c r="M44" s="30"/>
      <c r="N44" s="30"/>
      <c r="O44" s="30"/>
      <c r="P44" s="30"/>
      <c r="Q44" s="30"/>
      <c r="R44" s="30"/>
      <c r="S44" s="30"/>
      <c r="T44" s="30"/>
      <c r="U44" s="323"/>
      <c r="V44" s="55" t="str">
        <f t="shared" si="19"/>
        <v/>
      </c>
      <c r="W44" s="10"/>
      <c r="X44" s="10"/>
      <c r="Y44" s="10"/>
      <c r="Z44" s="10"/>
    </row>
    <row r="45" spans="2:26" ht="17.25" thickBot="1" x14ac:dyDescent="0.35">
      <c r="B45" s="354"/>
      <c r="C45" s="331"/>
      <c r="D45" s="27"/>
      <c r="E45" s="23"/>
      <c r="F45" s="56"/>
      <c r="G45" s="56"/>
      <c r="H45" s="40"/>
      <c r="I45" s="332" t="str">
        <f t="shared" si="17"/>
        <v/>
      </c>
      <c r="J45" s="35"/>
      <c r="K45" s="335">
        <f t="shared" si="18"/>
        <v>0</v>
      </c>
      <c r="L45" s="31"/>
      <c r="M45" s="31"/>
      <c r="N45" s="31"/>
      <c r="O45" s="31"/>
      <c r="P45" s="31"/>
      <c r="Q45" s="31"/>
      <c r="R45" s="31"/>
      <c r="S45" s="31"/>
      <c r="T45" s="31"/>
      <c r="U45" s="326"/>
      <c r="V45" s="56" t="str">
        <f t="shared" si="19"/>
        <v/>
      </c>
      <c r="W45" s="10"/>
      <c r="X45" s="10"/>
      <c r="Y45" s="10"/>
      <c r="Z45" s="10"/>
    </row>
    <row r="46" spans="2:26" ht="5.0999999999999996" customHeight="1" thickBot="1" x14ac:dyDescent="0.35">
      <c r="C46" s="12"/>
      <c r="D46" s="27"/>
      <c r="E46" s="23"/>
      <c r="H46" s="4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0"/>
      <c r="X46" s="10"/>
      <c r="Y46" s="10"/>
      <c r="Z46" s="10"/>
    </row>
    <row r="47" spans="2:26" ht="33" x14ac:dyDescent="0.3">
      <c r="B47" s="352" t="s">
        <v>23</v>
      </c>
      <c r="C47" s="328" t="s">
        <v>252</v>
      </c>
      <c r="D47" s="27"/>
      <c r="E47" s="23"/>
      <c r="F47" s="54">
        <v>0</v>
      </c>
      <c r="G47" s="54">
        <v>0</v>
      </c>
      <c r="H47" s="178"/>
      <c r="I47" s="320">
        <f t="shared" ref="I47:I52" si="20">IF($C47="","",IF($F47&gt;$G47,IF($F47&gt;$G47, $F47-$V47,$G47-$F47),0))</f>
        <v>0</v>
      </c>
      <c r="J47" s="33"/>
      <c r="K47" s="29">
        <f t="shared" ref="K47:K52" si="21">G47</f>
        <v>0</v>
      </c>
      <c r="L47" s="29"/>
      <c r="M47" s="29"/>
      <c r="N47" s="29"/>
      <c r="O47" s="29"/>
      <c r="P47" s="29"/>
      <c r="Q47" s="29"/>
      <c r="R47" s="29"/>
      <c r="S47" s="29"/>
      <c r="T47" s="29"/>
      <c r="U47" s="29">
        <v>0</v>
      </c>
      <c r="V47" s="54">
        <f t="shared" ref="V47:V52" si="22">IF(C47&lt;&gt;"",SUM(G47,L47:U47),"")</f>
        <v>0</v>
      </c>
      <c r="W47" s="10"/>
      <c r="X47" s="10"/>
      <c r="Y47" s="10"/>
      <c r="Z47" s="10"/>
    </row>
    <row r="48" spans="2:26" ht="33" x14ac:dyDescent="0.3">
      <c r="B48" s="353"/>
      <c r="C48" s="329" t="s">
        <v>253</v>
      </c>
      <c r="D48" s="27"/>
      <c r="E48" s="23"/>
      <c r="F48" s="55">
        <v>0</v>
      </c>
      <c r="G48" s="55">
        <v>0</v>
      </c>
      <c r="H48" s="178"/>
      <c r="I48" s="322">
        <f t="shared" si="20"/>
        <v>0</v>
      </c>
      <c r="J48" s="34"/>
      <c r="K48" s="30">
        <f t="shared" si="21"/>
        <v>0</v>
      </c>
      <c r="L48" s="30"/>
      <c r="M48" s="30"/>
      <c r="N48" s="30"/>
      <c r="O48" s="30"/>
      <c r="P48" s="30"/>
      <c r="Q48" s="30"/>
      <c r="R48" s="30"/>
      <c r="S48" s="30"/>
      <c r="T48" s="30"/>
      <c r="U48" s="30">
        <v>0</v>
      </c>
      <c r="V48" s="55">
        <f t="shared" si="22"/>
        <v>0</v>
      </c>
      <c r="W48" s="10"/>
      <c r="X48" s="10"/>
      <c r="Y48" s="10"/>
      <c r="Z48" s="10"/>
    </row>
    <row r="49" spans="2:26" ht="33" x14ac:dyDescent="0.3">
      <c r="B49" s="353"/>
      <c r="C49" s="329" t="s">
        <v>254</v>
      </c>
      <c r="D49" s="27"/>
      <c r="E49" s="23"/>
      <c r="F49" s="55">
        <v>0</v>
      </c>
      <c r="G49" s="55">
        <v>0</v>
      </c>
      <c r="H49" s="178"/>
      <c r="I49" s="322">
        <f t="shared" si="20"/>
        <v>0</v>
      </c>
      <c r="J49" s="34"/>
      <c r="K49" s="30">
        <f t="shared" si="21"/>
        <v>0</v>
      </c>
      <c r="L49" s="30"/>
      <c r="M49" s="30"/>
      <c r="N49" s="30"/>
      <c r="O49" s="30"/>
      <c r="P49" s="30"/>
      <c r="Q49" s="30"/>
      <c r="R49" s="30"/>
      <c r="S49" s="30"/>
      <c r="T49" s="30"/>
      <c r="U49" s="30">
        <v>0</v>
      </c>
      <c r="V49" s="55">
        <f t="shared" si="22"/>
        <v>0</v>
      </c>
      <c r="W49" s="10"/>
      <c r="X49" s="10"/>
      <c r="Y49" s="10"/>
      <c r="Z49" s="10"/>
    </row>
    <row r="50" spans="2:26" x14ac:dyDescent="0.3">
      <c r="B50" s="353"/>
      <c r="C50" s="329"/>
      <c r="D50" s="27"/>
      <c r="E50" s="23"/>
      <c r="F50" s="55"/>
      <c r="G50" s="55"/>
      <c r="H50" s="178"/>
      <c r="I50" s="322" t="str">
        <f t="shared" si="20"/>
        <v/>
      </c>
      <c r="J50" s="34"/>
      <c r="K50" s="30">
        <f t="shared" si="21"/>
        <v>0</v>
      </c>
      <c r="L50" s="30"/>
      <c r="M50" s="30"/>
      <c r="N50" s="30"/>
      <c r="O50" s="30"/>
      <c r="P50" s="30"/>
      <c r="Q50" s="30"/>
      <c r="R50" s="30"/>
      <c r="S50" s="30"/>
      <c r="T50" s="30"/>
      <c r="U50" s="323"/>
      <c r="V50" s="55" t="str">
        <f t="shared" si="22"/>
        <v/>
      </c>
      <c r="W50" s="10"/>
      <c r="X50" s="10"/>
      <c r="Y50" s="10"/>
      <c r="Z50" s="10"/>
    </row>
    <row r="51" spans="2:26" x14ac:dyDescent="0.3">
      <c r="B51" s="353"/>
      <c r="C51" s="329"/>
      <c r="D51" s="27"/>
      <c r="E51" s="23"/>
      <c r="F51" s="55"/>
      <c r="G51" s="55"/>
      <c r="H51" s="178"/>
      <c r="I51" s="322" t="str">
        <f t="shared" si="20"/>
        <v/>
      </c>
      <c r="J51" s="34"/>
      <c r="K51" s="30">
        <f t="shared" si="21"/>
        <v>0</v>
      </c>
      <c r="L51" s="30"/>
      <c r="M51" s="30"/>
      <c r="N51" s="30"/>
      <c r="O51" s="30"/>
      <c r="P51" s="30"/>
      <c r="Q51" s="30"/>
      <c r="R51" s="30"/>
      <c r="S51" s="30"/>
      <c r="T51" s="30"/>
      <c r="U51" s="323"/>
      <c r="V51" s="55" t="str">
        <f t="shared" si="22"/>
        <v/>
      </c>
      <c r="W51" s="10"/>
      <c r="X51" s="10"/>
      <c r="Y51" s="10"/>
      <c r="Z51" s="10"/>
    </row>
    <row r="52" spans="2:26" ht="17.25" thickBot="1" x14ac:dyDescent="0.35">
      <c r="B52" s="354"/>
      <c r="C52" s="331"/>
      <c r="D52" s="27"/>
      <c r="E52" s="23"/>
      <c r="F52" s="56"/>
      <c r="G52" s="56"/>
      <c r="H52" s="178"/>
      <c r="I52" s="332" t="str">
        <f t="shared" si="20"/>
        <v/>
      </c>
      <c r="J52" s="35"/>
      <c r="K52" s="31">
        <f t="shared" si="21"/>
        <v>0</v>
      </c>
      <c r="L52" s="31"/>
      <c r="M52" s="31"/>
      <c r="N52" s="31"/>
      <c r="O52" s="31"/>
      <c r="P52" s="31"/>
      <c r="Q52" s="31"/>
      <c r="R52" s="31"/>
      <c r="S52" s="31"/>
      <c r="T52" s="31"/>
      <c r="U52" s="326"/>
      <c r="V52" s="56" t="str">
        <f t="shared" si="22"/>
        <v/>
      </c>
      <c r="W52" s="10"/>
      <c r="X52" s="10"/>
      <c r="Y52" s="10"/>
      <c r="Z52" s="10"/>
    </row>
    <row r="53" spans="2:26" x14ac:dyDescent="0.3">
      <c r="H53" s="40"/>
    </row>
    <row r="54" spans="2:26" x14ac:dyDescent="0.3">
      <c r="H54" s="40"/>
    </row>
    <row r="55" spans="2:26" x14ac:dyDescent="0.3">
      <c r="H55" s="40"/>
    </row>
  </sheetData>
  <sheetProtection algorithmName="SHA-512" hashValue="EK2hkIY81VBv6l69Pp/xeLhlhkmIwxjdgrPBOjvrpMw1Kq/FkqMgk9mLHzU3jh8AyJcUhqVtAinXzShbo7Zvxg==" saltValue="0Vf0HAOIw6VFfp68Gukp4g==" spinCount="100000" sheet="1" objects="1" scenarios="1"/>
  <mergeCells count="6">
    <mergeCell ref="I2:U2"/>
    <mergeCell ref="I24:U24"/>
    <mergeCell ref="B47:B52"/>
    <mergeCell ref="B26:B31"/>
    <mergeCell ref="B33:B38"/>
    <mergeCell ref="B40:B45"/>
  </mergeCells>
  <conditionalFormatting sqref="G13">
    <cfRule type="expression" dxfId="1006" priority="11">
      <formula>$C13=""</formula>
    </cfRule>
  </conditionalFormatting>
  <conditionalFormatting sqref="G18">
    <cfRule type="expression" dxfId="1005" priority="10">
      <formula>$C18=""</formula>
    </cfRule>
  </conditionalFormatting>
  <conditionalFormatting sqref="F13">
    <cfRule type="expression" dxfId="1004" priority="9">
      <formula>$C13=""</formula>
    </cfRule>
  </conditionalFormatting>
  <conditionalFormatting sqref="F18">
    <cfRule type="expression" dxfId="1003" priority="8">
      <formula>$C18=""</formula>
    </cfRule>
  </conditionalFormatting>
  <conditionalFormatting sqref="G17">
    <cfRule type="expression" dxfId="1002" priority="7">
      <formula>$C17=""</formula>
    </cfRule>
  </conditionalFormatting>
  <conditionalFormatting sqref="F17">
    <cfRule type="expression" dxfId="1001" priority="6">
      <formula>$C17=""</formula>
    </cfRule>
  </conditionalFormatting>
  <conditionalFormatting sqref="F20">
    <cfRule type="expression" dxfId="1000" priority="2">
      <formula>$C120=""</formula>
    </cfRule>
  </conditionalFormatting>
  <conditionalFormatting sqref="I5:I13 I15:I20 I26:I31 I33:I38 I40:I45 I47:I52">
    <cfRule type="expression" dxfId="999" priority="1">
      <formula>AND($C5&lt;&gt;"",OR(AND($G5&lt;$F5,$V5&lt;&gt;$F5),AND($G5&gt;=$F5,$V5&lt;&gt;$G5)))</formula>
    </cfRule>
  </conditionalFormatting>
  <dataValidations count="1">
    <dataValidation type="whole" operator="greaterThanOrEqual" allowBlank="1" showInputMessage="1" showErrorMessage="1" errorTitle="Invalid Entry" error="The entry must be a whole number." sqref="F47:G52 F40:G45 F5:G13 F26:G31 F33:G38 D26:D31 D40:D45 D47:D52 D33:D38 F15:G20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ignoredErrors>
    <ignoredError sqref="K39 K4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55F769A-2B90-4779-B881-3133B37E72B2}">
            <xm:f>OR(J$3&lt;=Lists!$G$2,J$3&lt;'Front page'!$C$14,J$3&gt;'Front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U6:U13 J15:U20 J5:T13 J26:K31 J33:K38 J40:K45 J47:U52</xm:sqref>
        </x14:conditionalFormatting>
        <x14:conditionalFormatting xmlns:xm="http://schemas.microsoft.com/office/excel/2006/main">
          <x14:cfRule type="expression" priority="27" id="{98D4BAE9-C7D0-44C1-A6F9-69C1B74FDA19}">
            <xm:f>OR(U$3&lt;=Lists!$G$2,U$3&lt;'Front page'!$C$14,U$3&gt;'Front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5" id="{C694D82A-B1D9-47B4-A590-E265F3717385}">
            <xm:f>OR(L$3&lt;=Lists!$G$2,L$3&lt;'Front page'!$C$14,L$3&gt;'Front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L26:U31</xm:sqref>
        </x14:conditionalFormatting>
        <x14:conditionalFormatting xmlns:xm="http://schemas.microsoft.com/office/excel/2006/main">
          <x14:cfRule type="expression" priority="4" id="{CA9CFFC5-0475-4AD3-BDCC-E10076F464C1}">
            <xm:f>OR(L$3&lt;=Lists!$G$2,L$3&lt;'Front page'!$C$14,L$3&gt;'Front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L33:U38</xm:sqref>
        </x14:conditionalFormatting>
        <x14:conditionalFormatting xmlns:xm="http://schemas.microsoft.com/office/excel/2006/main">
          <x14:cfRule type="expression" priority="3" id="{F423EC85-7CE2-4505-83CC-67AF771C8187}">
            <xm:f>OR(L$3&lt;=Lists!$G$2,L$3&lt;'Front page'!$C$14,L$3&gt;'Front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L40:U45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operator="greaterThanOrEqual" allowBlank="1" showInputMessage="1" showErrorMessage="1" errorTitle="Invalid Entry" error="Either:_x000a_* entry is not a whole number; or_x000a_* this claim period is not within the project period sprecified on the 'Front' worksheet; or_x000a_* this period is not after the Actuals Acheived by period used (see cell F3)" xr:uid="{00000000-0002-0000-0100-000001000000}">
          <x14:formula1>
            <xm:f>AND(J$3&gt;Lists!$G$2,J$3&gt;='Front page'!$C$14,J$3&lt;='Front page'!$C$16,ROUND(J5,0)=J5)</xm:f>
          </x14:formula1>
          <xm:sqref>J5:U13 J40:U45 J33:U38 J26:U31 J47:U52 J15:U20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B57"/>
  </sheetPr>
  <dimension ref="A1:AI80"/>
  <sheetViews>
    <sheetView topLeftCell="C1" zoomScale="90" zoomScaleNormal="90" workbookViewId="0">
      <pane xSplit="4" ySplit="4" topLeftCell="G5" activePane="bottomRight" state="frozen"/>
      <selection activeCell="C1" sqref="C1"/>
      <selection pane="topRight" activeCell="G1" sqref="G1"/>
      <selection pane="bottomLeft" activeCell="C5" sqref="C5"/>
      <selection pane="bottomRight" activeCell="AE37" sqref="AE37"/>
    </sheetView>
  </sheetViews>
  <sheetFormatPr defaultColWidth="9.140625" defaultRowHeight="16.5" x14ac:dyDescent="0.3"/>
  <cols>
    <col min="1" max="1" width="11.5703125" style="10" customWidth="1"/>
    <col min="2" max="2" width="43.28515625" style="10" customWidth="1"/>
    <col min="3" max="3" width="80" style="10" customWidth="1"/>
    <col min="4" max="4" width="4.42578125" style="10" customWidth="1"/>
    <col min="5" max="5" width="11.28515625" style="10" customWidth="1"/>
    <col min="6" max="6" width="4.42578125" style="10" customWidth="1"/>
    <col min="7" max="21" width="10.7109375" style="23" customWidth="1"/>
    <col min="22" max="22" width="11.42578125" style="23" customWidth="1"/>
    <col min="23" max="24" width="11.5703125" style="23" customWidth="1"/>
    <col min="25" max="33" width="10.7109375" style="23" customWidth="1"/>
    <col min="34" max="34" width="13.7109375" style="23" customWidth="1"/>
    <col min="35" max="35" width="1.85546875" style="10" customWidth="1"/>
    <col min="36" max="16384" width="9.140625" style="10"/>
  </cols>
  <sheetData>
    <row r="1" spans="1:34" ht="11.25" customHeight="1" thickBot="1" x14ac:dyDescent="0.35"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30" customHeight="1" thickBot="1" x14ac:dyDescent="0.35">
      <c r="A2" s="135"/>
      <c r="C2" s="13"/>
      <c r="D2" s="16"/>
      <c r="E2" s="367" t="s">
        <v>234</v>
      </c>
      <c r="F2" s="16"/>
      <c r="G2" s="359" t="s">
        <v>153</v>
      </c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1"/>
    </row>
    <row r="3" spans="1:34" s="12" customFormat="1" ht="18.75" customHeight="1" thickBot="1" x14ac:dyDescent="0.35">
      <c r="B3" s="136" t="str">
        <f>'Target Schedule'!B3</f>
        <v>SEL/2/7</v>
      </c>
      <c r="C3" s="13"/>
      <c r="D3" s="10"/>
      <c r="E3" s="368"/>
      <c r="F3" s="16"/>
      <c r="G3" s="137" t="s">
        <v>166</v>
      </c>
      <c r="H3" s="121" t="str">
        <f>IF(RIGHT(G3,1)="4",CONCATENATE(LEFT(G3,4)+1," - Q1"),CONCATENATE(LEFT(G3,8),RIGHT(G3,1)+1))</f>
        <v>2016 - Q4</v>
      </c>
      <c r="I3" s="121" t="str">
        <f t="shared" ref="I3:U3" si="0">IF(RIGHT(H3,1)="4",CONCATENATE(LEFT(H3,4)+1," - Q1"),CONCATENATE(LEFT(H3,8),RIGHT(H3,1)+1))</f>
        <v>2017 - Q1</v>
      </c>
      <c r="J3" s="121" t="str">
        <f t="shared" si="0"/>
        <v>2017 - Q2</v>
      </c>
      <c r="K3" s="121" t="str">
        <f t="shared" si="0"/>
        <v>2017 - Q3</v>
      </c>
      <c r="L3" s="121" t="str">
        <f t="shared" si="0"/>
        <v>2017 - Q4</v>
      </c>
      <c r="M3" s="121" t="str">
        <f t="shared" si="0"/>
        <v>2018 - Q1</v>
      </c>
      <c r="N3" s="121" t="str">
        <f t="shared" si="0"/>
        <v>2018 - Q2</v>
      </c>
      <c r="O3" s="121" t="str">
        <f t="shared" si="0"/>
        <v>2018 - Q3</v>
      </c>
      <c r="P3" s="121" t="str">
        <f t="shared" si="0"/>
        <v>2018 - Q4</v>
      </c>
      <c r="Q3" s="121" t="str">
        <f t="shared" si="0"/>
        <v>2019 - Q1</v>
      </c>
      <c r="R3" s="121" t="str">
        <f t="shared" si="0"/>
        <v>2019 - Q2</v>
      </c>
      <c r="S3" s="121" t="str">
        <f t="shared" si="0"/>
        <v>2019 - Q3</v>
      </c>
      <c r="T3" s="121" t="str">
        <f t="shared" si="0"/>
        <v>2019 - Q4</v>
      </c>
      <c r="U3" s="121" t="str">
        <f t="shared" si="0"/>
        <v>2020 - Q1</v>
      </c>
      <c r="V3" s="121" t="str">
        <f t="shared" ref="V3:AE3" si="1">IF(RIGHT(U3,1)="4",CONCATENATE(LEFT(U3,4)+1," - Q1"),CONCATENATE(LEFT(U3,8),RIGHT(U3,1)+1))</f>
        <v>2020 - Q2</v>
      </c>
      <c r="W3" s="121" t="str">
        <f t="shared" si="1"/>
        <v>2020 - Q3</v>
      </c>
      <c r="X3" s="121" t="str">
        <f t="shared" si="1"/>
        <v>2020 - Q4</v>
      </c>
      <c r="Y3" s="121" t="str">
        <f t="shared" si="1"/>
        <v>2021 - Q1</v>
      </c>
      <c r="Z3" s="121" t="str">
        <f t="shared" si="1"/>
        <v>2021 - Q2</v>
      </c>
      <c r="AA3" s="121" t="str">
        <f t="shared" si="1"/>
        <v>2021 - Q3</v>
      </c>
      <c r="AB3" s="121" t="str">
        <f t="shared" si="1"/>
        <v>2021 - Q4</v>
      </c>
      <c r="AC3" s="121" t="str">
        <f t="shared" si="1"/>
        <v>2022 - Q1</v>
      </c>
      <c r="AD3" s="121" t="str">
        <f t="shared" si="1"/>
        <v>2022 - Q2</v>
      </c>
      <c r="AE3" s="121" t="str">
        <f t="shared" si="1"/>
        <v>2022 - Q3</v>
      </c>
      <c r="AF3" s="121" t="str">
        <f t="shared" ref="AF3" si="2">IF(RIGHT(AE3,1)="4",CONCATENATE(LEFT(AE3,4)+1," - Q1"),CONCATENATE(LEFT(AE3,8),RIGHT(AE3,1)+1))</f>
        <v>2022 - Q4</v>
      </c>
      <c r="AG3" s="121" t="str">
        <f t="shared" ref="AG3:AH3" si="3">IF(RIGHT(AF3,1)="4",CONCATENATE(LEFT(AF3,4)+1," - Q1"),CONCATENATE(LEFT(AF3,8),RIGHT(AF3,1)+1))</f>
        <v>2023 - Q1</v>
      </c>
      <c r="AH3" s="122" t="str">
        <f t="shared" si="3"/>
        <v>2023 - Q2</v>
      </c>
    </row>
    <row r="4" spans="1:34" ht="17.25" thickBot="1" x14ac:dyDescent="0.35">
      <c r="C4" s="14" t="s">
        <v>8</v>
      </c>
      <c r="E4" s="138"/>
      <c r="F4" s="16"/>
      <c r="G4" s="73"/>
      <c r="H4" s="73"/>
      <c r="I4" s="73"/>
      <c r="J4" s="73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x14ac:dyDescent="0.3">
      <c r="B5" s="146"/>
      <c r="C5" s="256" t="str">
        <f>IF(POSelected&lt;&gt;"Cor/2/1",IF(Lists!B2&lt;&gt;"",Lists!B2,""),IF(Lists!C2&lt;&gt;"",Lists!C2,""))</f>
        <v>Total number of participants</v>
      </c>
      <c r="E5" s="307">
        <f t="shared" ref="E5:E13" si="4">SUM(G5:AH5)</f>
        <v>1593</v>
      </c>
      <c r="F5" s="148"/>
      <c r="G5" s="299">
        <v>0</v>
      </c>
      <c r="H5" s="303">
        <v>0</v>
      </c>
      <c r="I5" s="303">
        <v>4</v>
      </c>
      <c r="J5" s="303">
        <v>54</v>
      </c>
      <c r="K5" s="303">
        <v>90</v>
      </c>
      <c r="L5" s="303">
        <v>75</v>
      </c>
      <c r="M5" s="303">
        <v>98</v>
      </c>
      <c r="N5" s="303">
        <v>131</v>
      </c>
      <c r="O5" s="303">
        <v>128</v>
      </c>
      <c r="P5" s="303">
        <v>129</v>
      </c>
      <c r="Q5" s="303">
        <v>175</v>
      </c>
      <c r="R5" s="303">
        <v>93</v>
      </c>
      <c r="S5" s="303">
        <v>67</v>
      </c>
      <c r="T5" s="303">
        <v>56</v>
      </c>
      <c r="U5" s="303">
        <v>73</v>
      </c>
      <c r="V5" s="303">
        <v>5</v>
      </c>
      <c r="W5" s="303">
        <v>48</v>
      </c>
      <c r="X5" s="303">
        <v>47</v>
      </c>
      <c r="Y5" s="303">
        <v>46</v>
      </c>
      <c r="Z5" s="157">
        <v>55</v>
      </c>
      <c r="AA5" s="157">
        <v>63</v>
      </c>
      <c r="AB5" s="157">
        <v>49</v>
      </c>
      <c r="AC5" s="157">
        <v>70</v>
      </c>
      <c r="AD5" s="157">
        <v>37</v>
      </c>
      <c r="AE5" s="157"/>
      <c r="AF5" s="157"/>
      <c r="AG5" s="157"/>
      <c r="AH5" s="158"/>
    </row>
    <row r="6" spans="1:34" x14ac:dyDescent="0.3">
      <c r="B6" s="146"/>
      <c r="C6" s="68" t="str">
        <f>IF(POSelected&lt;&gt;"Cor/2/1",IF(Lists!B3&lt;&gt;"",Lists!B3,""),IF(Lists!C3&lt;&gt;"",Lists!C3,""))</f>
        <v>Number of men</v>
      </c>
      <c r="E6" s="308">
        <f t="shared" si="4"/>
        <v>945</v>
      </c>
      <c r="F6" s="148"/>
      <c r="G6" s="300">
        <v>0</v>
      </c>
      <c r="H6" s="304">
        <v>0</v>
      </c>
      <c r="I6" s="304">
        <v>2</v>
      </c>
      <c r="J6" s="304">
        <v>31</v>
      </c>
      <c r="K6" s="304">
        <v>52</v>
      </c>
      <c r="L6" s="304">
        <v>41</v>
      </c>
      <c r="M6" s="304">
        <v>63</v>
      </c>
      <c r="N6" s="304">
        <v>77</v>
      </c>
      <c r="O6" s="304">
        <v>67</v>
      </c>
      <c r="P6" s="304">
        <v>75</v>
      </c>
      <c r="Q6" s="304">
        <v>114</v>
      </c>
      <c r="R6" s="304">
        <v>68</v>
      </c>
      <c r="S6" s="304">
        <v>36</v>
      </c>
      <c r="T6" s="304">
        <v>35</v>
      </c>
      <c r="U6" s="304">
        <v>49</v>
      </c>
      <c r="V6" s="304">
        <v>1</v>
      </c>
      <c r="W6" s="304">
        <v>29</v>
      </c>
      <c r="X6" s="304">
        <v>29</v>
      </c>
      <c r="Y6" s="304">
        <v>24</v>
      </c>
      <c r="Z6" s="159">
        <v>31</v>
      </c>
      <c r="AA6" s="159">
        <v>33</v>
      </c>
      <c r="AB6" s="159">
        <v>29</v>
      </c>
      <c r="AC6" s="159">
        <v>35</v>
      </c>
      <c r="AD6" s="159">
        <v>24</v>
      </c>
      <c r="AE6" s="159"/>
      <c r="AF6" s="159"/>
      <c r="AG6" s="159"/>
      <c r="AH6" s="160"/>
    </row>
    <row r="7" spans="1:34" x14ac:dyDescent="0.3">
      <c r="B7" s="146"/>
      <c r="C7" s="68" t="str">
        <f>IF(POSelected&lt;&gt;"Cor/2/1",IF(Lists!B4&lt;&gt;"",Lists!B4,""),IF(Lists!C4&lt;&gt;"",Lists!C4,""))</f>
        <v>Number of women</v>
      </c>
      <c r="E7" s="308">
        <f t="shared" si="4"/>
        <v>646</v>
      </c>
      <c r="F7" s="148"/>
      <c r="G7" s="300">
        <v>0</v>
      </c>
      <c r="H7" s="304">
        <v>0</v>
      </c>
      <c r="I7" s="304">
        <v>2</v>
      </c>
      <c r="J7" s="304">
        <v>23</v>
      </c>
      <c r="K7" s="304">
        <v>38</v>
      </c>
      <c r="L7" s="304">
        <v>34</v>
      </c>
      <c r="M7" s="304">
        <v>35</v>
      </c>
      <c r="N7" s="304">
        <v>54</v>
      </c>
      <c r="O7" s="304">
        <v>60</v>
      </c>
      <c r="P7" s="304">
        <v>54</v>
      </c>
      <c r="Q7" s="304">
        <v>61</v>
      </c>
      <c r="R7" s="304">
        <v>25</v>
      </c>
      <c r="S7" s="304">
        <v>31</v>
      </c>
      <c r="T7" s="304">
        <v>20</v>
      </c>
      <c r="U7" s="304">
        <v>24</v>
      </c>
      <c r="V7" s="304">
        <v>4</v>
      </c>
      <c r="W7" s="304">
        <v>19</v>
      </c>
      <c r="X7" s="304">
        <v>18</v>
      </c>
      <c r="Y7" s="304">
        <v>22</v>
      </c>
      <c r="Z7" s="159">
        <v>24</v>
      </c>
      <c r="AA7" s="159">
        <v>30</v>
      </c>
      <c r="AB7" s="159">
        <v>20</v>
      </c>
      <c r="AC7" s="159">
        <v>35</v>
      </c>
      <c r="AD7" s="159">
        <v>13</v>
      </c>
      <c r="AE7" s="159"/>
      <c r="AF7" s="159"/>
      <c r="AG7" s="159"/>
      <c r="AH7" s="160"/>
    </row>
    <row r="8" spans="1:34" x14ac:dyDescent="0.3">
      <c r="B8" s="146"/>
      <c r="C8" s="130" t="str">
        <f>IF(POSelected&lt;&gt;"Cor/2/1",IF(Lists!B5&lt;&gt;"",Lists!B5,""),IF(Lists!C5&lt;&gt;"",Lists!C5,""))</f>
        <v>Number who are unemployed, including long-term unemployed</v>
      </c>
      <c r="E8" s="308">
        <f t="shared" si="4"/>
        <v>652</v>
      </c>
      <c r="F8" s="148"/>
      <c r="G8" s="300">
        <v>0</v>
      </c>
      <c r="H8" s="304">
        <v>0</v>
      </c>
      <c r="I8" s="304">
        <v>1</v>
      </c>
      <c r="J8" s="304">
        <v>12</v>
      </c>
      <c r="K8" s="304">
        <v>31</v>
      </c>
      <c r="L8" s="304">
        <v>20</v>
      </c>
      <c r="M8" s="304">
        <v>38</v>
      </c>
      <c r="N8" s="304">
        <v>44</v>
      </c>
      <c r="O8" s="304">
        <v>36</v>
      </c>
      <c r="P8" s="304">
        <v>53</v>
      </c>
      <c r="Q8" s="304">
        <v>78</v>
      </c>
      <c r="R8" s="304">
        <v>41</v>
      </c>
      <c r="S8" s="304">
        <v>29</v>
      </c>
      <c r="T8" s="304">
        <v>20</v>
      </c>
      <c r="U8" s="304">
        <v>32</v>
      </c>
      <c r="V8" s="304">
        <v>4</v>
      </c>
      <c r="W8" s="304">
        <v>19</v>
      </c>
      <c r="X8" s="304">
        <v>21</v>
      </c>
      <c r="Y8" s="304">
        <v>26</v>
      </c>
      <c r="Z8" s="159">
        <v>30</v>
      </c>
      <c r="AA8" s="159">
        <v>35</v>
      </c>
      <c r="AB8" s="159">
        <v>23</v>
      </c>
      <c r="AC8" s="159">
        <v>36</v>
      </c>
      <c r="AD8" s="159">
        <v>23</v>
      </c>
      <c r="AE8" s="159"/>
      <c r="AF8" s="159"/>
      <c r="AG8" s="159"/>
      <c r="AH8" s="160"/>
    </row>
    <row r="9" spans="1:34" x14ac:dyDescent="0.3">
      <c r="B9" s="146"/>
      <c r="C9" s="130" t="str">
        <f>IF(POSelected&lt;&gt;"Cor/2/1",IF(Lists!B6&lt;&gt;"",Lists!B6,""),IF(Lists!C6&lt;&gt;"",Lists!C6,""))</f>
        <v>Number who are economically inactive, including not in education or training</v>
      </c>
      <c r="E9" s="308">
        <f t="shared" si="4"/>
        <v>941</v>
      </c>
      <c r="F9" s="148"/>
      <c r="G9" s="300">
        <v>0</v>
      </c>
      <c r="H9" s="304">
        <v>0</v>
      </c>
      <c r="I9" s="304">
        <v>3</v>
      </c>
      <c r="J9" s="304">
        <v>42</v>
      </c>
      <c r="K9" s="304">
        <v>59</v>
      </c>
      <c r="L9" s="304">
        <v>55</v>
      </c>
      <c r="M9" s="304">
        <v>60</v>
      </c>
      <c r="N9" s="304">
        <v>87</v>
      </c>
      <c r="O9" s="304">
        <v>92</v>
      </c>
      <c r="P9" s="304">
        <v>76</v>
      </c>
      <c r="Q9" s="304">
        <v>97</v>
      </c>
      <c r="R9" s="304">
        <v>52</v>
      </c>
      <c r="S9" s="304">
        <v>38</v>
      </c>
      <c r="T9" s="304">
        <v>36</v>
      </c>
      <c r="U9" s="304">
        <v>41</v>
      </c>
      <c r="V9" s="304">
        <v>1</v>
      </c>
      <c r="W9" s="304">
        <v>29</v>
      </c>
      <c r="X9" s="304">
        <v>26</v>
      </c>
      <c r="Y9" s="304">
        <v>20</v>
      </c>
      <c r="Z9" s="159">
        <v>25</v>
      </c>
      <c r="AA9" s="159">
        <v>28</v>
      </c>
      <c r="AB9" s="159">
        <v>26</v>
      </c>
      <c r="AC9" s="159">
        <v>34</v>
      </c>
      <c r="AD9" s="159">
        <v>14</v>
      </c>
      <c r="AE9" s="159"/>
      <c r="AF9" s="159"/>
      <c r="AG9" s="159"/>
      <c r="AH9" s="160"/>
    </row>
    <row r="10" spans="1:34" x14ac:dyDescent="0.3">
      <c r="B10" s="146"/>
      <c r="C10" s="130" t="str">
        <f>IF(POSelected&lt;&gt;"Cor/2/1",IF(Lists!B7&lt;&gt;"",Lists!B7,""),IF(Lists!C7&lt;&gt;"",Lists!C7,""))</f>
        <v>Number who are aged over 50</v>
      </c>
      <c r="E10" s="308">
        <f t="shared" si="4"/>
        <v>373</v>
      </c>
      <c r="F10" s="148"/>
      <c r="G10" s="300">
        <v>0</v>
      </c>
      <c r="H10" s="304">
        <v>0</v>
      </c>
      <c r="I10" s="304">
        <v>0</v>
      </c>
      <c r="J10" s="304">
        <v>13</v>
      </c>
      <c r="K10" s="304">
        <v>20</v>
      </c>
      <c r="L10" s="304">
        <v>13</v>
      </c>
      <c r="M10" s="304">
        <v>20</v>
      </c>
      <c r="N10" s="304">
        <v>28</v>
      </c>
      <c r="O10" s="304">
        <v>27</v>
      </c>
      <c r="P10" s="304">
        <v>35</v>
      </c>
      <c r="Q10" s="304">
        <v>46</v>
      </c>
      <c r="R10" s="304">
        <v>26</v>
      </c>
      <c r="S10" s="304">
        <v>13</v>
      </c>
      <c r="T10" s="304">
        <v>13</v>
      </c>
      <c r="U10" s="304">
        <v>16</v>
      </c>
      <c r="V10" s="304">
        <v>2</v>
      </c>
      <c r="W10" s="304">
        <v>8</v>
      </c>
      <c r="X10" s="304">
        <v>11</v>
      </c>
      <c r="Y10" s="304">
        <v>14</v>
      </c>
      <c r="Z10" s="159">
        <v>11</v>
      </c>
      <c r="AA10" s="159">
        <v>20</v>
      </c>
      <c r="AB10" s="159">
        <v>12</v>
      </c>
      <c r="AC10" s="159">
        <v>17</v>
      </c>
      <c r="AD10" s="159">
        <v>8</v>
      </c>
      <c r="AE10" s="159"/>
      <c r="AF10" s="159"/>
      <c r="AG10" s="159"/>
      <c r="AH10" s="160"/>
    </row>
    <row r="11" spans="1:34" x14ac:dyDescent="0.3">
      <c r="B11" s="146"/>
      <c r="C11" s="130" t="str">
        <f>IF(POSelected&lt;&gt;"Cor/2/1",IF(Lists!B8&lt;&gt;"",Lists!B8,""),IF(Lists!C8&lt;&gt;"",Lists!C8,""))</f>
        <v>Number with disabilities</v>
      </c>
      <c r="E11" s="308">
        <f t="shared" si="4"/>
        <v>1395</v>
      </c>
      <c r="F11" s="148"/>
      <c r="G11" s="300">
        <v>0</v>
      </c>
      <c r="H11" s="304">
        <v>0</v>
      </c>
      <c r="I11" s="304">
        <v>4</v>
      </c>
      <c r="J11" s="304">
        <v>47</v>
      </c>
      <c r="K11" s="304">
        <v>87</v>
      </c>
      <c r="L11" s="304">
        <v>74</v>
      </c>
      <c r="M11" s="304">
        <v>94</v>
      </c>
      <c r="N11" s="304">
        <v>126</v>
      </c>
      <c r="O11" s="304">
        <v>116</v>
      </c>
      <c r="P11" s="304">
        <v>109</v>
      </c>
      <c r="Q11" s="304">
        <v>144</v>
      </c>
      <c r="R11" s="304">
        <v>80</v>
      </c>
      <c r="S11" s="304">
        <v>55</v>
      </c>
      <c r="T11" s="304">
        <v>44</v>
      </c>
      <c r="U11" s="304">
        <v>60</v>
      </c>
      <c r="V11" s="304">
        <v>5</v>
      </c>
      <c r="W11" s="304">
        <v>41</v>
      </c>
      <c r="X11" s="304">
        <v>42</v>
      </c>
      <c r="Y11" s="304">
        <v>37</v>
      </c>
      <c r="Z11" s="159">
        <v>45</v>
      </c>
      <c r="AA11" s="159">
        <v>61</v>
      </c>
      <c r="AB11" s="159">
        <v>37</v>
      </c>
      <c r="AC11" s="159">
        <v>56</v>
      </c>
      <c r="AD11" s="159">
        <v>31</v>
      </c>
      <c r="AE11" s="159"/>
      <c r="AF11" s="159"/>
      <c r="AG11" s="159"/>
      <c r="AH11" s="160"/>
    </row>
    <row r="12" spans="1:34" x14ac:dyDescent="0.3">
      <c r="B12" s="289"/>
      <c r="C12" s="130" t="str">
        <f>IF(POSelected&lt;&gt;"Cor/2/1",IF(Lists!B9&lt;&gt;"",Lists!B9,""),IF(Lists!C9&lt;&gt;"",Lists!C9,""))</f>
        <v>Number from ethnic minorities</v>
      </c>
      <c r="E12" s="308">
        <f t="shared" si="4"/>
        <v>117</v>
      </c>
      <c r="F12" s="148"/>
      <c r="G12" s="300">
        <v>0</v>
      </c>
      <c r="H12" s="304">
        <v>0</v>
      </c>
      <c r="I12" s="304">
        <v>0</v>
      </c>
      <c r="J12" s="304">
        <v>2</v>
      </c>
      <c r="K12" s="304">
        <v>12</v>
      </c>
      <c r="L12" s="304">
        <v>3</v>
      </c>
      <c r="M12" s="304">
        <v>5</v>
      </c>
      <c r="N12" s="304">
        <v>18</v>
      </c>
      <c r="O12" s="304">
        <v>9</v>
      </c>
      <c r="P12" s="304">
        <v>10</v>
      </c>
      <c r="Q12" s="304">
        <v>15</v>
      </c>
      <c r="R12" s="304">
        <v>2</v>
      </c>
      <c r="S12" s="304">
        <v>4</v>
      </c>
      <c r="T12" s="304">
        <v>3</v>
      </c>
      <c r="U12" s="304">
        <v>6</v>
      </c>
      <c r="V12" s="304">
        <v>1</v>
      </c>
      <c r="W12" s="304">
        <v>2</v>
      </c>
      <c r="X12" s="304">
        <v>2</v>
      </c>
      <c r="Y12" s="304">
        <v>3</v>
      </c>
      <c r="Z12" s="159">
        <v>3</v>
      </c>
      <c r="AA12" s="159">
        <v>5</v>
      </c>
      <c r="AB12" s="159">
        <v>3</v>
      </c>
      <c r="AC12" s="159">
        <v>5</v>
      </c>
      <c r="AD12" s="159">
        <v>4</v>
      </c>
      <c r="AE12" s="159"/>
      <c r="AF12" s="159"/>
      <c r="AG12" s="159"/>
      <c r="AH12" s="160"/>
    </row>
    <row r="13" spans="1:34" ht="17.25" thickBot="1" x14ac:dyDescent="0.35">
      <c r="B13" s="139"/>
      <c r="C13" s="257" t="str">
        <f>IF(POSelected&lt;&gt;"Cor/2/1",IF(Lists!B10&lt;&gt;"",Lists!B10,""),IF(Lists!C10&lt;&gt;"",Lists!C10,""))</f>
        <v/>
      </c>
      <c r="E13" s="308">
        <f t="shared" si="4"/>
        <v>0</v>
      </c>
      <c r="F13" s="148"/>
      <c r="G13" s="300"/>
      <c r="H13" s="159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13"/>
    </row>
    <row r="14" spans="1:34" ht="17.25" thickBot="1" x14ac:dyDescent="0.35">
      <c r="B14" s="139" t="s">
        <v>233</v>
      </c>
      <c r="C14" s="18" t="s">
        <v>9</v>
      </c>
      <c r="E14" s="309"/>
      <c r="F14" s="14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x14ac:dyDescent="0.3">
      <c r="B15" s="139" t="str">
        <f>INDEX(Lists!$E$20:$E$29,MATCH('Actuals Achieved'!C15,Lists!$D$20:$D$29,0))</f>
        <v>Number who move into education or training on leaving</v>
      </c>
      <c r="C15" s="128" t="str">
        <f>IF(POSelected&lt;&gt;"Cor/2/1",IF(Lists!D20&lt;&gt;"",Lists!D20,""),IF(Lists!E2&lt;&gt;"",Lists!E2,""))</f>
        <v>Number who move into education or training on leaving</v>
      </c>
      <c r="E15" s="307">
        <f>SUM(G15:AH15)</f>
        <v>218</v>
      </c>
      <c r="F15" s="259"/>
      <c r="G15" s="301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1</v>
      </c>
      <c r="M15" s="157">
        <v>1</v>
      </c>
      <c r="N15" s="157">
        <v>0</v>
      </c>
      <c r="O15" s="157">
        <v>17</v>
      </c>
      <c r="P15" s="157">
        <v>13</v>
      </c>
      <c r="Q15" s="157">
        <v>5</v>
      </c>
      <c r="R15" s="157">
        <v>16</v>
      </c>
      <c r="S15" s="157">
        <v>36</v>
      </c>
      <c r="T15" s="157">
        <v>26</v>
      </c>
      <c r="U15" s="157">
        <v>28</v>
      </c>
      <c r="V15" s="157">
        <v>3</v>
      </c>
      <c r="W15" s="157">
        <v>9</v>
      </c>
      <c r="X15" s="157">
        <v>10</v>
      </c>
      <c r="Y15" s="157">
        <v>15</v>
      </c>
      <c r="Z15" s="157">
        <v>11</v>
      </c>
      <c r="AA15" s="157">
        <v>3</v>
      </c>
      <c r="AB15" s="157">
        <v>7</v>
      </c>
      <c r="AC15" s="157">
        <v>9</v>
      </c>
      <c r="AD15" s="157">
        <v>8</v>
      </c>
      <c r="AE15" s="157"/>
      <c r="AF15" s="157"/>
      <c r="AG15" s="157"/>
      <c r="AH15" s="158"/>
    </row>
    <row r="16" spans="1:34" x14ac:dyDescent="0.3">
      <c r="B16" s="139"/>
      <c r="C16" s="130" t="str">
        <f>IF(POSelected&lt;&gt;"Cor/2/1",IF(Lists!D21&lt;&gt;"",Lists!D21,""),IF(Lists!E3&lt;&gt;"",Lists!E3,""))</f>
        <v>Number who move into employment, including self-employment, on leaving</v>
      </c>
      <c r="E16" s="308">
        <f t="shared" ref="E16:E20" si="5">SUM(G16:AH16)</f>
        <v>341</v>
      </c>
      <c r="F16" s="259"/>
      <c r="G16" s="300">
        <v>0</v>
      </c>
      <c r="H16" s="159">
        <v>0</v>
      </c>
      <c r="I16" s="159">
        <v>0</v>
      </c>
      <c r="J16" s="159">
        <v>2</v>
      </c>
      <c r="K16" s="159">
        <v>7</v>
      </c>
      <c r="L16" s="159">
        <v>10</v>
      </c>
      <c r="M16" s="159">
        <v>11</v>
      </c>
      <c r="N16" s="159">
        <v>20</v>
      </c>
      <c r="O16" s="159">
        <v>23</v>
      </c>
      <c r="P16" s="159">
        <v>32</v>
      </c>
      <c r="Q16" s="159">
        <v>24</v>
      </c>
      <c r="R16" s="159">
        <v>41</v>
      </c>
      <c r="S16" s="159">
        <v>27</v>
      </c>
      <c r="T16" s="159">
        <v>13</v>
      </c>
      <c r="U16" s="159">
        <v>17</v>
      </c>
      <c r="V16" s="159">
        <v>2</v>
      </c>
      <c r="W16" s="159">
        <v>8</v>
      </c>
      <c r="X16" s="159">
        <v>10</v>
      </c>
      <c r="Y16" s="159">
        <v>8</v>
      </c>
      <c r="Z16" s="159">
        <v>21</v>
      </c>
      <c r="AA16" s="159">
        <v>18</v>
      </c>
      <c r="AB16" s="159">
        <v>15</v>
      </c>
      <c r="AC16" s="159">
        <v>19</v>
      </c>
      <c r="AD16" s="159">
        <v>13</v>
      </c>
      <c r="AE16" s="159"/>
      <c r="AF16" s="159"/>
      <c r="AG16" s="159"/>
      <c r="AH16" s="160"/>
    </row>
    <row r="17" spans="1:35" x14ac:dyDescent="0.3">
      <c r="B17" s="139" t="str">
        <f>INDEX(Lists!$E$20:$E$29,MATCH('Actuals Achieved'!C17,Lists!$D$20:$D$29,0))</f>
        <v>(R1)Unemployed participants into employment</v>
      </c>
      <c r="C17" s="152" t="str">
        <f>IF(POSelected&lt;&gt;"Cor/2/1",IF(Lists!D22&lt;&gt;"",Lists!D22,""),IF(Lists!E4&lt;&gt;"",Lists!E4,""))</f>
        <v>Of these, the number who were unemployed when joining the project (R1)</v>
      </c>
      <c r="E17" s="308">
        <f t="shared" si="5"/>
        <v>165</v>
      </c>
      <c r="F17" s="259"/>
      <c r="G17" s="300">
        <v>0</v>
      </c>
      <c r="H17" s="304">
        <v>0</v>
      </c>
      <c r="I17" s="304">
        <v>0</v>
      </c>
      <c r="J17" s="304">
        <v>0</v>
      </c>
      <c r="K17" s="304">
        <v>3</v>
      </c>
      <c r="L17" s="304">
        <v>4</v>
      </c>
      <c r="M17" s="304">
        <v>4</v>
      </c>
      <c r="N17" s="304">
        <v>8</v>
      </c>
      <c r="O17" s="304">
        <v>12</v>
      </c>
      <c r="P17" s="304">
        <v>13</v>
      </c>
      <c r="Q17" s="304">
        <v>8</v>
      </c>
      <c r="R17" s="304">
        <v>20</v>
      </c>
      <c r="S17" s="304">
        <v>15</v>
      </c>
      <c r="T17" s="304">
        <v>9</v>
      </c>
      <c r="U17" s="304">
        <v>7</v>
      </c>
      <c r="V17" s="304">
        <v>1</v>
      </c>
      <c r="W17" s="304">
        <v>4</v>
      </c>
      <c r="X17" s="304">
        <v>6</v>
      </c>
      <c r="Y17" s="159">
        <v>3</v>
      </c>
      <c r="Z17" s="159">
        <v>10</v>
      </c>
      <c r="AA17" s="159">
        <v>12</v>
      </c>
      <c r="AB17" s="159">
        <v>10</v>
      </c>
      <c r="AC17" s="159">
        <v>10</v>
      </c>
      <c r="AD17" s="159">
        <v>6</v>
      </c>
      <c r="AE17" s="159"/>
      <c r="AF17" s="159"/>
      <c r="AG17" s="159"/>
      <c r="AH17" s="160"/>
    </row>
    <row r="18" spans="1:35" ht="33" x14ac:dyDescent="0.3">
      <c r="B18" s="139">
        <f>INDEX(Lists!$E$20:$E$29,MATCH('Actuals Achieved'!C18,Lists!$D$20:$D$29,0))</f>
        <v>0</v>
      </c>
      <c r="C18" s="152" t="str">
        <f>IF(POSelected&lt;&gt;"Cor/2/1",IF(Lists!D23&lt;&gt;"",Lists!D23,""),IF(Lists!E5&lt;&gt;"",Lists!E5,""))</f>
        <v>Of these, the number who were economically inactive when joining the project (R2)</v>
      </c>
      <c r="E18" s="308">
        <f t="shared" si="5"/>
        <v>176</v>
      </c>
      <c r="F18" s="259"/>
      <c r="G18" s="300">
        <v>0</v>
      </c>
      <c r="H18" s="304">
        <v>0</v>
      </c>
      <c r="I18" s="304">
        <v>0</v>
      </c>
      <c r="J18" s="304">
        <v>2</v>
      </c>
      <c r="K18" s="304">
        <v>4</v>
      </c>
      <c r="L18" s="304">
        <v>6</v>
      </c>
      <c r="M18" s="304">
        <v>7</v>
      </c>
      <c r="N18" s="304">
        <v>12</v>
      </c>
      <c r="O18" s="304">
        <v>11</v>
      </c>
      <c r="P18" s="304">
        <v>19</v>
      </c>
      <c r="Q18" s="304">
        <v>16</v>
      </c>
      <c r="R18" s="304">
        <v>21</v>
      </c>
      <c r="S18" s="304">
        <v>12</v>
      </c>
      <c r="T18" s="304">
        <v>4</v>
      </c>
      <c r="U18" s="304">
        <v>10</v>
      </c>
      <c r="V18" s="304">
        <v>1</v>
      </c>
      <c r="W18" s="304">
        <v>4</v>
      </c>
      <c r="X18" s="304">
        <v>4</v>
      </c>
      <c r="Y18" s="159">
        <v>5</v>
      </c>
      <c r="Z18" s="159">
        <v>11</v>
      </c>
      <c r="AA18" s="159">
        <v>6</v>
      </c>
      <c r="AB18" s="159">
        <v>5</v>
      </c>
      <c r="AC18" s="159">
        <v>9</v>
      </c>
      <c r="AD18" s="159">
        <v>7</v>
      </c>
      <c r="AE18" s="159"/>
      <c r="AF18" s="159"/>
      <c r="AG18" s="159"/>
      <c r="AH18" s="160"/>
    </row>
    <row r="19" spans="1:35" x14ac:dyDescent="0.3">
      <c r="B19" s="139">
        <f>INDEX(Lists!$E$20:$E$29,MATCH('Actuals Achieved'!C19,Lists!$D$20:$D$29,0))</f>
        <v>0</v>
      </c>
      <c r="C19" s="125" t="str">
        <f>IF(POSelected&lt;&gt;"Cor/2/1",IF(Lists!D24&lt;&gt;"",Lists!D24,""),IF(Lists!E6&lt;&gt;"",Lists!E6,""))</f>
        <v>Number that were economically inactive move into job-searching on leaving (R2)</v>
      </c>
      <c r="E19" s="308">
        <f t="shared" si="5"/>
        <v>118</v>
      </c>
      <c r="F19" s="259"/>
      <c r="G19" s="300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1</v>
      </c>
      <c r="O19" s="304">
        <v>5</v>
      </c>
      <c r="P19" s="304">
        <v>5</v>
      </c>
      <c r="Q19" s="304">
        <v>6</v>
      </c>
      <c r="R19" s="304">
        <v>5</v>
      </c>
      <c r="S19" s="304">
        <v>16</v>
      </c>
      <c r="T19" s="304">
        <v>15</v>
      </c>
      <c r="U19" s="304">
        <v>14</v>
      </c>
      <c r="V19" s="304">
        <v>0</v>
      </c>
      <c r="W19" s="304">
        <v>2</v>
      </c>
      <c r="X19" s="304">
        <v>7</v>
      </c>
      <c r="Y19" s="159">
        <v>13</v>
      </c>
      <c r="Z19" s="159">
        <v>12</v>
      </c>
      <c r="AA19" s="159">
        <v>5</v>
      </c>
      <c r="AB19" s="159">
        <v>4</v>
      </c>
      <c r="AC19" s="159">
        <v>4</v>
      </c>
      <c r="AD19" s="159">
        <v>4</v>
      </c>
      <c r="AE19" s="159"/>
      <c r="AF19" s="159"/>
      <c r="AG19" s="159"/>
      <c r="AH19" s="160"/>
    </row>
    <row r="20" spans="1:35" ht="36" customHeight="1" thickBot="1" x14ac:dyDescent="0.35">
      <c r="B20" s="139" t="e">
        <f>INDEX(Lists!$E$20:$E$29,MATCH('Actuals Achieved'!C20,Lists!$D$20:$D$29,0))</f>
        <v>#N/A</v>
      </c>
      <c r="C20" s="132" t="str">
        <f>IF(UPPER(LEFT(POSelected,3))="LON",Lists!D5,"")</f>
        <v/>
      </c>
      <c r="D20" s="140"/>
      <c r="E20" s="310">
        <f t="shared" si="5"/>
        <v>0</v>
      </c>
      <c r="F20" s="260"/>
      <c r="G20" s="305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314"/>
    </row>
    <row r="21" spans="1:35" ht="17.25" thickBot="1" x14ac:dyDescent="0.35">
      <c r="B21" s="139"/>
      <c r="C21" s="19"/>
      <c r="D21" s="19"/>
      <c r="E21" s="311"/>
      <c r="F21" s="14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5" ht="37.5" customHeight="1" thickBot="1" x14ac:dyDescent="0.35">
      <c r="B22" s="139" t="str">
        <f>INDEX(Lists!$E$20:$E$29,MATCH('Actuals Achieved'!C22,Lists!$D$20:$D$29,0))</f>
        <v>(R2)Economically inactive into employment, including self employment, or into job search on leaving</v>
      </c>
      <c r="C22" s="258" t="str">
        <f>IF(POSelected&lt;&gt;"Cor/2/1",IF(Lists!D4&lt;&gt;"",Lists!D4,""),IF(Lists!E6&lt;&gt;"",Lists!E6,""))</f>
        <v>(R2)Economically inactive into employment, including self employment, or into job search on leaving</v>
      </c>
      <c r="D22" s="19"/>
      <c r="E22" s="312">
        <f>SUM(E18:E19)</f>
        <v>294</v>
      </c>
      <c r="F22" s="259"/>
      <c r="G22" s="306">
        <f>SUM(G18+G19)</f>
        <v>0</v>
      </c>
      <c r="H22" s="134">
        <f t="shared" ref="H22:AH22" si="6">SUM(H18+H19)</f>
        <v>0</v>
      </c>
      <c r="I22" s="134">
        <f t="shared" si="6"/>
        <v>0</v>
      </c>
      <c r="J22" s="134">
        <f t="shared" si="6"/>
        <v>2</v>
      </c>
      <c r="K22" s="134">
        <f t="shared" si="6"/>
        <v>4</v>
      </c>
      <c r="L22" s="134">
        <f t="shared" si="6"/>
        <v>6</v>
      </c>
      <c r="M22" s="134">
        <f t="shared" si="6"/>
        <v>7</v>
      </c>
      <c r="N22" s="134">
        <f t="shared" si="6"/>
        <v>13</v>
      </c>
      <c r="O22" s="134">
        <f t="shared" si="6"/>
        <v>16</v>
      </c>
      <c r="P22" s="134">
        <f t="shared" si="6"/>
        <v>24</v>
      </c>
      <c r="Q22" s="134">
        <f t="shared" si="6"/>
        <v>22</v>
      </c>
      <c r="R22" s="134">
        <f t="shared" si="6"/>
        <v>26</v>
      </c>
      <c r="S22" s="134">
        <f t="shared" si="6"/>
        <v>28</v>
      </c>
      <c r="T22" s="134">
        <f t="shared" si="6"/>
        <v>19</v>
      </c>
      <c r="U22" s="134">
        <f t="shared" si="6"/>
        <v>24</v>
      </c>
      <c r="V22" s="134">
        <f t="shared" si="6"/>
        <v>1</v>
      </c>
      <c r="W22" s="134">
        <f t="shared" si="6"/>
        <v>6</v>
      </c>
      <c r="X22" s="134">
        <f t="shared" si="6"/>
        <v>11</v>
      </c>
      <c r="Y22" s="134">
        <f t="shared" si="6"/>
        <v>18</v>
      </c>
      <c r="Z22" s="134">
        <f t="shared" si="6"/>
        <v>23</v>
      </c>
      <c r="AA22" s="134">
        <f t="shared" si="6"/>
        <v>11</v>
      </c>
      <c r="AB22" s="134">
        <f t="shared" si="6"/>
        <v>9</v>
      </c>
      <c r="AC22" s="134">
        <f t="shared" si="6"/>
        <v>13</v>
      </c>
      <c r="AD22" s="134">
        <f t="shared" si="6"/>
        <v>11</v>
      </c>
      <c r="AE22" s="134">
        <f t="shared" si="6"/>
        <v>0</v>
      </c>
      <c r="AF22" s="134">
        <f t="shared" si="6"/>
        <v>0</v>
      </c>
      <c r="AG22" s="134">
        <f t="shared" si="6"/>
        <v>0</v>
      </c>
      <c r="AH22" s="134">
        <f t="shared" si="6"/>
        <v>0</v>
      </c>
      <c r="AI22" s="59"/>
    </row>
    <row r="23" spans="1:35" ht="17.25" thickBot="1" x14ac:dyDescent="0.35">
      <c r="B23" s="139"/>
      <c r="C23" s="19"/>
      <c r="D23" s="19"/>
      <c r="E23" s="19"/>
      <c r="F23" s="16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5" ht="17.25" customHeight="1" thickBot="1" x14ac:dyDescent="0.35">
      <c r="B24" s="141"/>
      <c r="C24" s="142" t="s">
        <v>24</v>
      </c>
      <c r="E24" s="367" t="s">
        <v>234</v>
      </c>
      <c r="F24" s="16"/>
      <c r="G24" s="362" t="s">
        <v>153</v>
      </c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59"/>
    </row>
    <row r="25" spans="1:35" ht="17.25" thickBot="1" x14ac:dyDescent="0.35">
      <c r="B25" s="16"/>
      <c r="C25" s="143" t="s">
        <v>25</v>
      </c>
      <c r="E25" s="368"/>
      <c r="F25" s="144"/>
      <c r="G25" s="145" t="s">
        <v>166</v>
      </c>
      <c r="H25" s="21" t="str">
        <f>IF(RIGHT(G25,1)="4",CONCATENATE(LEFT(G25,4)+1," - Q1"),CONCATENATE(LEFT(G25,8),RIGHT(G25,1)+1))</f>
        <v>2016 - Q4</v>
      </c>
      <c r="I25" s="21" t="str">
        <f t="shared" ref="I25:U25" si="7">IF(RIGHT(H25,1)="4",CONCATENATE(LEFT(H25,4)+1," - Q1"),CONCATENATE(LEFT(H25,8),RIGHT(H25,1)+1))</f>
        <v>2017 - Q1</v>
      </c>
      <c r="J25" s="21" t="str">
        <f t="shared" si="7"/>
        <v>2017 - Q2</v>
      </c>
      <c r="K25" s="21" t="str">
        <f t="shared" si="7"/>
        <v>2017 - Q3</v>
      </c>
      <c r="L25" s="21" t="str">
        <f t="shared" si="7"/>
        <v>2017 - Q4</v>
      </c>
      <c r="M25" s="21" t="str">
        <f t="shared" si="7"/>
        <v>2018 - Q1</v>
      </c>
      <c r="N25" s="21" t="str">
        <f t="shared" si="7"/>
        <v>2018 - Q2</v>
      </c>
      <c r="O25" s="21" t="str">
        <f t="shared" si="7"/>
        <v>2018 - Q3</v>
      </c>
      <c r="P25" s="21" t="str">
        <f t="shared" si="7"/>
        <v>2018 - Q4</v>
      </c>
      <c r="Q25" s="21" t="str">
        <f t="shared" si="7"/>
        <v>2019 - Q1</v>
      </c>
      <c r="R25" s="21" t="str">
        <f t="shared" si="7"/>
        <v>2019 - Q2</v>
      </c>
      <c r="S25" s="21" t="str">
        <f t="shared" si="7"/>
        <v>2019 - Q3</v>
      </c>
      <c r="T25" s="21" t="str">
        <f t="shared" si="7"/>
        <v>2019 - Q4</v>
      </c>
      <c r="U25" s="21" t="str">
        <f t="shared" si="7"/>
        <v>2020 - Q1</v>
      </c>
      <c r="V25" s="21" t="str">
        <f t="shared" ref="V25:Z25" si="8">IF(RIGHT(U25,1)="4",CONCATENATE(LEFT(U25,4)+1," - Q1"),CONCATENATE(LEFT(U25,8),RIGHT(U25,1)+1))</f>
        <v>2020 - Q2</v>
      </c>
      <c r="W25" s="21" t="str">
        <f t="shared" si="8"/>
        <v>2020 - Q3</v>
      </c>
      <c r="X25" s="21" t="str">
        <f t="shared" si="8"/>
        <v>2020 - Q4</v>
      </c>
      <c r="Y25" s="21" t="str">
        <f t="shared" si="8"/>
        <v>2021 - Q1</v>
      </c>
      <c r="Z25" s="21" t="str">
        <f t="shared" si="8"/>
        <v>2021 - Q2</v>
      </c>
      <c r="AA25" s="21" t="str">
        <f t="shared" ref="AA25" si="9">IF(RIGHT(Z25,1)="4",CONCATENATE(LEFT(Z25,4)+1," - Q1"),CONCATENATE(LEFT(Z25,8),RIGHT(Z25,1)+1))</f>
        <v>2021 - Q3</v>
      </c>
      <c r="AB25" s="21" t="str">
        <f t="shared" ref="AB25" si="10">IF(RIGHT(AA25,1)="4",CONCATENATE(LEFT(AA25,4)+1," - Q1"),CONCATENATE(LEFT(AA25,8),RIGHT(AA25,1)+1))</f>
        <v>2021 - Q4</v>
      </c>
      <c r="AC25" s="21" t="str">
        <f t="shared" ref="AC25" si="11">IF(RIGHT(AB25,1)="4",CONCATENATE(LEFT(AB25,4)+1," - Q1"),CONCATENATE(LEFT(AB25,8),RIGHT(AB25,1)+1))</f>
        <v>2022 - Q1</v>
      </c>
      <c r="AD25" s="21" t="str">
        <f t="shared" ref="AD25" si="12">IF(RIGHT(AC25,1)="4",CONCATENATE(LEFT(AC25,4)+1," - Q1"),CONCATENATE(LEFT(AC25,8),RIGHT(AC25,1)+1))</f>
        <v>2022 - Q2</v>
      </c>
      <c r="AE25" s="21" t="str">
        <f t="shared" ref="AE25" si="13">IF(RIGHT(AD25,1)="4",CONCATENATE(LEFT(AD25,4)+1," - Q1"),CONCATENATE(LEFT(AD25,8),RIGHT(AD25,1)+1))</f>
        <v>2022 - Q3</v>
      </c>
      <c r="AF25" s="21" t="str">
        <f t="shared" ref="AF25" si="14">IF(RIGHT(AE25,1)="4",CONCATENATE(LEFT(AE25,4)+1," - Q1"),CONCATENATE(LEFT(AE25,8),RIGHT(AE25,1)+1))</f>
        <v>2022 - Q4</v>
      </c>
      <c r="AG25" s="21" t="str">
        <f t="shared" ref="AG25" si="15">IF(RIGHT(AF25,1)="4",CONCATENATE(LEFT(AF25,4)+1," - Q1"),CONCATENATE(LEFT(AF25,8),RIGHT(AF25,1)+1))</f>
        <v>2023 - Q1</v>
      </c>
      <c r="AH25" s="133" t="str">
        <f t="shared" ref="AH25" si="16">IF(RIGHT(AG25,1)="4",CONCATENATE(LEFT(AG25,4)+1," - Q1"),CONCATENATE(LEFT(AG25,8),RIGHT(AG25,1)+1))</f>
        <v>2023 - Q2</v>
      </c>
    </row>
    <row r="26" spans="1:35" ht="17.25" customHeight="1" x14ac:dyDescent="0.3">
      <c r="A26" s="16"/>
      <c r="B26" s="364" t="s">
        <v>20</v>
      </c>
      <c r="C26" s="262" t="str">
        <f>'Quarterly Performance'!C24</f>
        <v>20% of participants are in work or self employment following their departure from Let's Get Working</v>
      </c>
      <c r="D26" s="123"/>
      <c r="E26" s="317">
        <f t="shared" ref="E26:E31" si="17">SUM(G26:AH26)</f>
        <v>341</v>
      </c>
      <c r="F26" s="148"/>
      <c r="G26" s="301"/>
      <c r="H26" s="303"/>
      <c r="I26" s="303">
        <v>0</v>
      </c>
      <c r="J26" s="303">
        <v>2</v>
      </c>
      <c r="K26" s="303">
        <v>7</v>
      </c>
      <c r="L26" s="303">
        <v>10</v>
      </c>
      <c r="M26" s="303">
        <v>11</v>
      </c>
      <c r="N26" s="303">
        <v>20</v>
      </c>
      <c r="O26" s="303">
        <v>23</v>
      </c>
      <c r="P26" s="303">
        <v>32</v>
      </c>
      <c r="Q26" s="303">
        <v>24</v>
      </c>
      <c r="R26" s="303">
        <v>41</v>
      </c>
      <c r="S26" s="303">
        <v>27</v>
      </c>
      <c r="T26" s="303">
        <v>13</v>
      </c>
      <c r="U26" s="303">
        <v>17</v>
      </c>
      <c r="V26" s="303">
        <v>2</v>
      </c>
      <c r="W26" s="303">
        <v>8</v>
      </c>
      <c r="X26" s="303">
        <v>10</v>
      </c>
      <c r="Y26" s="303">
        <v>8</v>
      </c>
      <c r="Z26" s="303">
        <v>21</v>
      </c>
      <c r="AA26" s="303">
        <v>18</v>
      </c>
      <c r="AB26" s="303">
        <v>15</v>
      </c>
      <c r="AC26" s="303">
        <v>19</v>
      </c>
      <c r="AD26" s="303">
        <v>13</v>
      </c>
      <c r="AE26" s="157"/>
      <c r="AF26" s="157"/>
      <c r="AG26" s="157"/>
      <c r="AH26" s="158"/>
    </row>
    <row r="27" spans="1:35" ht="66" x14ac:dyDescent="0.3">
      <c r="A27" s="16"/>
      <c r="B27" s="365"/>
      <c r="C27" s="263" t="str">
        <f>IF('Target Schedule'!C27="","",'Target Schedule'!C27)</f>
        <v>60% of participants have taken one or more active steps towards employment, including undertaking training or learning; actively searched for employment; taken part in job trials, placements or tasters; or volunteered in an employment relevant context</v>
      </c>
      <c r="D27" s="123"/>
      <c r="E27" s="318">
        <f t="shared" si="17"/>
        <v>842</v>
      </c>
      <c r="F27" s="148"/>
      <c r="G27" s="300"/>
      <c r="H27" s="304"/>
      <c r="I27" s="304">
        <v>0</v>
      </c>
      <c r="J27" s="304">
        <v>2</v>
      </c>
      <c r="K27" s="304">
        <v>7</v>
      </c>
      <c r="L27" s="304">
        <v>9</v>
      </c>
      <c r="M27" s="304">
        <v>12</v>
      </c>
      <c r="N27" s="304">
        <v>23</v>
      </c>
      <c r="O27" s="304">
        <v>53</v>
      </c>
      <c r="P27" s="304">
        <v>53</v>
      </c>
      <c r="Q27" s="304">
        <v>43</v>
      </c>
      <c r="R27" s="304">
        <v>101</v>
      </c>
      <c r="S27" s="304">
        <v>117</v>
      </c>
      <c r="T27" s="304">
        <v>68</v>
      </c>
      <c r="U27" s="304">
        <v>75</v>
      </c>
      <c r="V27" s="304">
        <v>13</v>
      </c>
      <c r="W27" s="304">
        <v>33</v>
      </c>
      <c r="X27" s="304">
        <v>33</v>
      </c>
      <c r="Y27" s="304">
        <v>41</v>
      </c>
      <c r="Z27" s="304">
        <v>44</v>
      </c>
      <c r="AA27" s="304">
        <v>28</v>
      </c>
      <c r="AB27" s="304">
        <v>25</v>
      </c>
      <c r="AC27" s="304">
        <v>35</v>
      </c>
      <c r="AD27" s="304">
        <v>27</v>
      </c>
      <c r="AE27" s="159"/>
      <c r="AF27" s="159"/>
      <c r="AG27" s="159"/>
      <c r="AH27" s="160"/>
    </row>
    <row r="28" spans="1:35" ht="33" x14ac:dyDescent="0.3">
      <c r="A28" s="16"/>
      <c r="B28" s="365"/>
      <c r="C28" s="263" t="str">
        <f>IF('Target Schedule'!C28="","",'Target Schedule'!C28)</f>
        <v>60% of participants record improved levels of confidence in their potential to participate in work on leaving the project</v>
      </c>
      <c r="D28" s="123"/>
      <c r="E28" s="318">
        <f t="shared" si="17"/>
        <v>563</v>
      </c>
      <c r="F28" s="148"/>
      <c r="G28" s="300"/>
      <c r="H28" s="304"/>
      <c r="I28" s="304">
        <v>0</v>
      </c>
      <c r="J28" s="304">
        <v>1</v>
      </c>
      <c r="K28" s="304">
        <v>6</v>
      </c>
      <c r="L28" s="304">
        <v>11</v>
      </c>
      <c r="M28" s="304">
        <v>9</v>
      </c>
      <c r="N28" s="304">
        <v>19</v>
      </c>
      <c r="O28" s="304">
        <v>38</v>
      </c>
      <c r="P28" s="304">
        <v>39</v>
      </c>
      <c r="Q28" s="304">
        <v>25</v>
      </c>
      <c r="R28" s="304">
        <v>55</v>
      </c>
      <c r="S28" s="304">
        <v>71</v>
      </c>
      <c r="T28" s="304">
        <v>48</v>
      </c>
      <c r="U28" s="304">
        <v>50</v>
      </c>
      <c r="V28" s="304">
        <v>4</v>
      </c>
      <c r="W28" s="304">
        <v>24</v>
      </c>
      <c r="X28" s="304">
        <v>18</v>
      </c>
      <c r="Y28" s="304">
        <v>20</v>
      </c>
      <c r="Z28" s="304">
        <v>34</v>
      </c>
      <c r="AA28" s="304">
        <v>25</v>
      </c>
      <c r="AB28" s="304">
        <v>18</v>
      </c>
      <c r="AC28" s="304">
        <v>28</v>
      </c>
      <c r="AD28" s="304">
        <v>20</v>
      </c>
      <c r="AE28" s="159"/>
      <c r="AF28" s="159"/>
      <c r="AG28" s="159"/>
      <c r="AH28" s="160"/>
    </row>
    <row r="29" spans="1:35" x14ac:dyDescent="0.3">
      <c r="A29" s="16"/>
      <c r="B29" s="365"/>
      <c r="C29" s="263" t="str">
        <f>IF('Target Schedule'!C29="","",'Target Schedule'!C29)</f>
        <v/>
      </c>
      <c r="D29" s="123"/>
      <c r="E29" s="318">
        <f t="shared" si="17"/>
        <v>0</v>
      </c>
      <c r="F29" s="148"/>
      <c r="G29" s="300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159"/>
      <c r="AF29" s="159"/>
      <c r="AG29" s="159"/>
      <c r="AH29" s="160"/>
    </row>
    <row r="30" spans="1:35" x14ac:dyDescent="0.3">
      <c r="A30" s="16"/>
      <c r="B30" s="365"/>
      <c r="C30" s="263" t="str">
        <f>IF('Target Schedule'!C30="","",'Target Schedule'!C30)</f>
        <v/>
      </c>
      <c r="D30" s="123"/>
      <c r="E30" s="318">
        <f t="shared" si="17"/>
        <v>0</v>
      </c>
      <c r="F30" s="148"/>
      <c r="G30" s="300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159"/>
      <c r="AF30" s="159"/>
      <c r="AG30" s="159"/>
      <c r="AH30" s="160"/>
    </row>
    <row r="31" spans="1:35" ht="17.25" thickBot="1" x14ac:dyDescent="0.35">
      <c r="A31" s="16"/>
      <c r="B31" s="366"/>
      <c r="C31" s="263" t="str">
        <f>IF('Target Schedule'!C31="","",'Target Schedule'!C31)</f>
        <v/>
      </c>
      <c r="D31" s="123"/>
      <c r="E31" s="319">
        <f t="shared" si="17"/>
        <v>0</v>
      </c>
      <c r="F31" s="148"/>
      <c r="G31" s="300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159"/>
      <c r="AF31" s="159"/>
      <c r="AG31" s="159"/>
      <c r="AH31" s="160"/>
    </row>
    <row r="32" spans="1:35" ht="5.0999999999999996" customHeight="1" thickBot="1" x14ac:dyDescent="0.35">
      <c r="B32" s="22"/>
      <c r="C32" s="185"/>
      <c r="E32" s="261"/>
      <c r="F32" s="148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33" x14ac:dyDescent="0.3">
      <c r="A33" s="16"/>
      <c r="B33" s="356" t="s">
        <v>21</v>
      </c>
      <c r="C33" s="262" t="str">
        <f>IF('Target Schedule'!C33="","",'Target Schedule'!C33)</f>
        <v>75% of participants record improved levels of independence as a result of their involvement with the project</v>
      </c>
      <c r="D33" s="123"/>
      <c r="E33" s="317">
        <f t="shared" ref="E33:E38" si="18">SUM(G33:AH33)</f>
        <v>478</v>
      </c>
      <c r="F33" s="148"/>
      <c r="G33" s="301"/>
      <c r="H33" s="303"/>
      <c r="I33" s="303">
        <v>0</v>
      </c>
      <c r="J33" s="303">
        <v>1</v>
      </c>
      <c r="K33" s="303">
        <v>5</v>
      </c>
      <c r="L33" s="303">
        <v>10</v>
      </c>
      <c r="M33" s="303">
        <v>11</v>
      </c>
      <c r="N33" s="303">
        <v>17</v>
      </c>
      <c r="O33" s="303">
        <v>36</v>
      </c>
      <c r="P33" s="303">
        <v>31</v>
      </c>
      <c r="Q33" s="303">
        <v>26</v>
      </c>
      <c r="R33" s="303">
        <v>50</v>
      </c>
      <c r="S33" s="303">
        <v>53</v>
      </c>
      <c r="T33" s="303">
        <v>39</v>
      </c>
      <c r="U33" s="303">
        <v>39</v>
      </c>
      <c r="V33" s="303">
        <v>9</v>
      </c>
      <c r="W33" s="303">
        <v>17</v>
      </c>
      <c r="X33" s="303">
        <v>16</v>
      </c>
      <c r="Y33" s="303">
        <v>18</v>
      </c>
      <c r="Z33" s="157">
        <v>28</v>
      </c>
      <c r="AA33" s="157">
        <v>18</v>
      </c>
      <c r="AB33" s="157">
        <v>11</v>
      </c>
      <c r="AC33" s="157">
        <v>25</v>
      </c>
      <c r="AD33" s="157">
        <v>18</v>
      </c>
      <c r="AE33" s="157"/>
      <c r="AF33" s="157"/>
      <c r="AG33" s="157"/>
      <c r="AH33" s="158"/>
    </row>
    <row r="34" spans="1:34" ht="33" x14ac:dyDescent="0.3">
      <c r="A34" s="16"/>
      <c r="B34" s="357"/>
      <c r="C34" s="263" t="str">
        <f>IF('Target Schedule'!C34="","",'Target Schedule'!C34)</f>
        <v>75% of participants record improved assessment scores in relation to their wellbeing</v>
      </c>
      <c r="D34" s="123"/>
      <c r="E34" s="318">
        <f t="shared" si="18"/>
        <v>541</v>
      </c>
      <c r="F34" s="148"/>
      <c r="G34" s="300"/>
      <c r="H34" s="304"/>
      <c r="I34" s="304">
        <v>0</v>
      </c>
      <c r="J34" s="304">
        <v>1</v>
      </c>
      <c r="K34" s="304">
        <v>5</v>
      </c>
      <c r="L34" s="304">
        <v>9</v>
      </c>
      <c r="M34" s="304">
        <v>8</v>
      </c>
      <c r="N34" s="304">
        <v>17</v>
      </c>
      <c r="O34" s="304">
        <v>41</v>
      </c>
      <c r="P34" s="304">
        <v>33</v>
      </c>
      <c r="Q34" s="304">
        <v>30</v>
      </c>
      <c r="R34" s="304">
        <v>55</v>
      </c>
      <c r="S34" s="304">
        <v>60</v>
      </c>
      <c r="T34" s="304">
        <v>48</v>
      </c>
      <c r="U34" s="304">
        <v>45</v>
      </c>
      <c r="V34" s="304">
        <v>9</v>
      </c>
      <c r="W34" s="304">
        <v>20</v>
      </c>
      <c r="X34" s="304">
        <v>22</v>
      </c>
      <c r="Y34" s="304">
        <v>22</v>
      </c>
      <c r="Z34" s="159">
        <v>34</v>
      </c>
      <c r="AA34" s="159">
        <v>21</v>
      </c>
      <c r="AB34" s="159">
        <v>16</v>
      </c>
      <c r="AC34" s="159">
        <v>25</v>
      </c>
      <c r="AD34" s="159">
        <v>20</v>
      </c>
      <c r="AE34" s="159"/>
      <c r="AF34" s="159"/>
      <c r="AG34" s="159"/>
      <c r="AH34" s="160"/>
    </row>
    <row r="35" spans="1:34" ht="33" x14ac:dyDescent="0.3">
      <c r="A35" s="16"/>
      <c r="B35" s="357"/>
      <c r="C35" s="263" t="str">
        <f>IF('Target Schedule'!C35="","",'Target Schedule'!C35)</f>
        <v>50% of participants report reduced need for medicalised intervention and/or greater ability to manage their own condition</v>
      </c>
      <c r="D35" s="123"/>
      <c r="E35" s="318">
        <f t="shared" si="18"/>
        <v>433</v>
      </c>
      <c r="F35" s="148"/>
      <c r="G35" s="300"/>
      <c r="H35" s="304"/>
      <c r="I35" s="304">
        <v>0</v>
      </c>
      <c r="J35" s="304">
        <v>1</v>
      </c>
      <c r="K35" s="304">
        <v>4</v>
      </c>
      <c r="L35" s="304">
        <v>8</v>
      </c>
      <c r="M35" s="304">
        <v>6</v>
      </c>
      <c r="N35" s="304">
        <v>11</v>
      </c>
      <c r="O35" s="304">
        <v>29</v>
      </c>
      <c r="P35" s="304">
        <v>22</v>
      </c>
      <c r="Q35" s="304">
        <v>22</v>
      </c>
      <c r="R35" s="304">
        <v>48</v>
      </c>
      <c r="S35" s="304">
        <v>45</v>
      </c>
      <c r="T35" s="304">
        <v>29</v>
      </c>
      <c r="U35" s="304">
        <v>48</v>
      </c>
      <c r="V35" s="304">
        <v>7</v>
      </c>
      <c r="W35" s="304">
        <v>21</v>
      </c>
      <c r="X35" s="304">
        <v>17</v>
      </c>
      <c r="Y35" s="304">
        <v>18</v>
      </c>
      <c r="Z35" s="159">
        <v>29</v>
      </c>
      <c r="AA35" s="159">
        <v>18</v>
      </c>
      <c r="AB35" s="159">
        <v>14</v>
      </c>
      <c r="AC35" s="159">
        <v>23</v>
      </c>
      <c r="AD35" s="159">
        <v>13</v>
      </c>
      <c r="AE35" s="159"/>
      <c r="AF35" s="159"/>
      <c r="AG35" s="159"/>
      <c r="AH35" s="160"/>
    </row>
    <row r="36" spans="1:34" x14ac:dyDescent="0.3">
      <c r="A36" s="16"/>
      <c r="B36" s="357"/>
      <c r="C36" s="263" t="str">
        <f>IF('Target Schedule'!C36="","",'Target Schedule'!C36)</f>
        <v/>
      </c>
      <c r="D36" s="123"/>
      <c r="E36" s="318">
        <f t="shared" si="18"/>
        <v>0</v>
      </c>
      <c r="F36" s="148"/>
      <c r="G36" s="300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159"/>
      <c r="AA36" s="159"/>
      <c r="AB36" s="159"/>
      <c r="AC36" s="159"/>
      <c r="AD36" s="159"/>
      <c r="AE36" s="159"/>
      <c r="AF36" s="159"/>
      <c r="AG36" s="159"/>
      <c r="AH36" s="160"/>
    </row>
    <row r="37" spans="1:34" x14ac:dyDescent="0.3">
      <c r="A37" s="16"/>
      <c r="B37" s="357"/>
      <c r="C37" s="263" t="str">
        <f>IF('Target Schedule'!C37="","",'Target Schedule'!C37)</f>
        <v/>
      </c>
      <c r="D37" s="123"/>
      <c r="E37" s="318">
        <f t="shared" si="18"/>
        <v>0</v>
      </c>
      <c r="F37" s="148"/>
      <c r="G37" s="300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159"/>
      <c r="AA37" s="159"/>
      <c r="AB37" s="159"/>
      <c r="AC37" s="159"/>
      <c r="AD37" s="159"/>
      <c r="AE37" s="159"/>
      <c r="AF37" s="159"/>
      <c r="AG37" s="159"/>
      <c r="AH37" s="160"/>
    </row>
    <row r="38" spans="1:34" ht="17.25" thickBot="1" x14ac:dyDescent="0.35">
      <c r="A38" s="16"/>
      <c r="B38" s="357"/>
      <c r="C38" s="263" t="str">
        <f>IF('Target Schedule'!C38="","",'Target Schedule'!C38)</f>
        <v/>
      </c>
      <c r="D38" s="123"/>
      <c r="E38" s="319">
        <f t="shared" si="18"/>
        <v>0</v>
      </c>
      <c r="F38" s="148"/>
      <c r="G38" s="300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159"/>
      <c r="AA38" s="159"/>
      <c r="AB38" s="159"/>
      <c r="AC38" s="159"/>
      <c r="AD38" s="159"/>
      <c r="AE38" s="159"/>
      <c r="AF38" s="159"/>
      <c r="AG38" s="159"/>
      <c r="AH38" s="160"/>
    </row>
    <row r="39" spans="1:34" ht="5.0999999999999996" customHeight="1" thickBot="1" x14ac:dyDescent="0.35">
      <c r="B39" s="22"/>
      <c r="C39" s="185"/>
      <c r="E39" s="148"/>
      <c r="F39" s="148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33" x14ac:dyDescent="0.3">
      <c r="A40" s="16"/>
      <c r="B40" s="356" t="s">
        <v>22</v>
      </c>
      <c r="C40" s="264" t="str">
        <f>IF('Target Schedule'!C40="","",'Target Schedule'!C40)</f>
        <v>50% participants report they have increased interaction with one or more local community activities or organisations</v>
      </c>
      <c r="E40" s="317">
        <f t="shared" ref="E40:E45" si="19">SUM(G40:AH40)</f>
        <v>433</v>
      </c>
      <c r="F40" s="148"/>
      <c r="G40" s="301"/>
      <c r="H40" s="303"/>
      <c r="I40" s="303">
        <v>0</v>
      </c>
      <c r="J40" s="303">
        <v>0</v>
      </c>
      <c r="K40" s="303">
        <v>3</v>
      </c>
      <c r="L40" s="303">
        <v>5</v>
      </c>
      <c r="M40" s="303">
        <v>9</v>
      </c>
      <c r="N40" s="303">
        <v>15</v>
      </c>
      <c r="O40" s="303">
        <v>38</v>
      </c>
      <c r="P40" s="303">
        <v>26</v>
      </c>
      <c r="Q40" s="303">
        <v>18</v>
      </c>
      <c r="R40" s="303">
        <v>50</v>
      </c>
      <c r="S40" s="303">
        <v>52</v>
      </c>
      <c r="T40" s="303">
        <v>33</v>
      </c>
      <c r="U40" s="303">
        <v>41</v>
      </c>
      <c r="V40" s="303">
        <v>4</v>
      </c>
      <c r="W40" s="303">
        <v>12</v>
      </c>
      <c r="X40" s="303">
        <v>14</v>
      </c>
      <c r="Y40" s="303">
        <v>17</v>
      </c>
      <c r="Z40" s="157">
        <v>31</v>
      </c>
      <c r="AA40" s="157">
        <v>18</v>
      </c>
      <c r="AB40" s="157">
        <v>13</v>
      </c>
      <c r="AC40" s="157">
        <v>21</v>
      </c>
      <c r="AD40" s="157">
        <v>13</v>
      </c>
      <c r="AE40" s="157"/>
      <c r="AF40" s="157"/>
      <c r="AG40" s="157"/>
      <c r="AH40" s="158"/>
    </row>
    <row r="41" spans="1:34" ht="33" x14ac:dyDescent="0.3">
      <c r="A41" s="16"/>
      <c r="B41" s="357"/>
      <c r="C41" s="265" t="str">
        <f>IF('Target Schedule'!C41="","",'Target Schedule'!C41)</f>
        <v>50% of participants report increased incidence of social contact with family, friends, neighbours or members of local community</v>
      </c>
      <c r="E41" s="318">
        <f t="shared" si="19"/>
        <v>399</v>
      </c>
      <c r="F41" s="148"/>
      <c r="G41" s="300"/>
      <c r="H41" s="304"/>
      <c r="I41" s="304">
        <v>0</v>
      </c>
      <c r="J41" s="304">
        <v>1</v>
      </c>
      <c r="K41" s="304">
        <v>5</v>
      </c>
      <c r="L41" s="304">
        <v>8</v>
      </c>
      <c r="M41" s="304">
        <v>6</v>
      </c>
      <c r="N41" s="304">
        <v>17</v>
      </c>
      <c r="O41" s="304">
        <v>27</v>
      </c>
      <c r="P41" s="304">
        <v>23</v>
      </c>
      <c r="Q41" s="304">
        <v>14</v>
      </c>
      <c r="R41" s="304">
        <v>44</v>
      </c>
      <c r="S41" s="304">
        <v>50</v>
      </c>
      <c r="T41" s="304">
        <v>35</v>
      </c>
      <c r="U41" s="304">
        <v>35</v>
      </c>
      <c r="V41" s="304">
        <v>6</v>
      </c>
      <c r="W41" s="304">
        <v>17</v>
      </c>
      <c r="X41" s="304">
        <v>16</v>
      </c>
      <c r="Y41" s="304">
        <v>17</v>
      </c>
      <c r="Z41" s="159">
        <v>22</v>
      </c>
      <c r="AA41" s="159">
        <v>15</v>
      </c>
      <c r="AB41" s="159">
        <v>8</v>
      </c>
      <c r="AC41" s="159">
        <v>23</v>
      </c>
      <c r="AD41" s="159">
        <v>10</v>
      </c>
      <c r="AE41" s="159"/>
      <c r="AF41" s="159"/>
      <c r="AG41" s="159"/>
      <c r="AH41" s="160"/>
    </row>
    <row r="42" spans="1:34" ht="33" x14ac:dyDescent="0.3">
      <c r="A42" s="16"/>
      <c r="B42" s="357"/>
      <c r="C42" s="265" t="str">
        <f>IF('Target Schedule'!C42="","",'Target Schedule'!C42)</f>
        <v>20% of participants report having actively volunteered in support of a local organisation, event or activity</v>
      </c>
      <c r="E42" s="318">
        <f t="shared" si="19"/>
        <v>506</v>
      </c>
      <c r="F42" s="148"/>
      <c r="G42" s="300"/>
      <c r="H42" s="304"/>
      <c r="I42" s="304">
        <v>0</v>
      </c>
      <c r="J42" s="304">
        <v>1</v>
      </c>
      <c r="K42" s="304">
        <v>7</v>
      </c>
      <c r="L42" s="304">
        <v>11</v>
      </c>
      <c r="M42" s="304">
        <v>8</v>
      </c>
      <c r="N42" s="304">
        <v>14</v>
      </c>
      <c r="O42" s="304">
        <v>28</v>
      </c>
      <c r="P42" s="304">
        <v>29</v>
      </c>
      <c r="Q42" s="304">
        <v>20</v>
      </c>
      <c r="R42" s="304">
        <v>45</v>
      </c>
      <c r="S42" s="304">
        <v>41</v>
      </c>
      <c r="T42" s="304">
        <v>37</v>
      </c>
      <c r="U42" s="304">
        <v>37</v>
      </c>
      <c r="V42" s="304">
        <v>4</v>
      </c>
      <c r="W42" s="304">
        <v>13</v>
      </c>
      <c r="X42" s="304">
        <v>8</v>
      </c>
      <c r="Y42" s="304">
        <v>39</v>
      </c>
      <c r="Z42" s="159">
        <v>44</v>
      </c>
      <c r="AA42" s="159">
        <v>29</v>
      </c>
      <c r="AB42" s="159">
        <v>26</v>
      </c>
      <c r="AC42" s="159">
        <v>37</v>
      </c>
      <c r="AD42" s="159">
        <v>28</v>
      </c>
      <c r="AE42" s="159"/>
      <c r="AF42" s="159"/>
      <c r="AG42" s="159"/>
      <c r="AH42" s="160"/>
    </row>
    <row r="43" spans="1:34" x14ac:dyDescent="0.3">
      <c r="A43" s="16"/>
      <c r="B43" s="357"/>
      <c r="C43" s="265" t="str">
        <f>IF('Target Schedule'!C43="","",'Target Schedule'!C43)</f>
        <v/>
      </c>
      <c r="E43" s="318">
        <f t="shared" si="19"/>
        <v>0</v>
      </c>
      <c r="F43" s="148"/>
      <c r="G43" s="300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159"/>
      <c r="AA43" s="159"/>
      <c r="AB43" s="159"/>
      <c r="AC43" s="159"/>
      <c r="AD43" s="159"/>
      <c r="AE43" s="159"/>
      <c r="AF43" s="159"/>
      <c r="AG43" s="159"/>
      <c r="AH43" s="160"/>
    </row>
    <row r="44" spans="1:34" x14ac:dyDescent="0.3">
      <c r="A44" s="16"/>
      <c r="B44" s="357"/>
      <c r="C44" s="265" t="str">
        <f>IF('Target Schedule'!C44="","",'Target Schedule'!C44)</f>
        <v/>
      </c>
      <c r="E44" s="318">
        <f t="shared" si="19"/>
        <v>0</v>
      </c>
      <c r="F44" s="148"/>
      <c r="G44" s="300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159"/>
      <c r="AA44" s="159"/>
      <c r="AB44" s="159"/>
      <c r="AC44" s="159"/>
      <c r="AD44" s="159"/>
      <c r="AE44" s="159"/>
      <c r="AF44" s="159"/>
      <c r="AG44" s="159"/>
      <c r="AH44" s="160"/>
    </row>
    <row r="45" spans="1:34" ht="17.25" thickBot="1" x14ac:dyDescent="0.35">
      <c r="A45" s="16"/>
      <c r="B45" s="357"/>
      <c r="C45" s="266" t="str">
        <f>IF('Target Schedule'!C45="","",'Target Schedule'!C45)</f>
        <v/>
      </c>
      <c r="E45" s="319">
        <f t="shared" si="19"/>
        <v>0</v>
      </c>
      <c r="F45" s="148"/>
      <c r="G45" s="300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60"/>
    </row>
    <row r="46" spans="1:34" ht="5.0999999999999996" customHeight="1" thickBot="1" x14ac:dyDescent="0.35">
      <c r="B46" s="22"/>
      <c r="C46" s="186"/>
      <c r="E46" s="148"/>
      <c r="F46" s="14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33" x14ac:dyDescent="0.3">
      <c r="A47" s="16"/>
      <c r="B47" s="356" t="s">
        <v>23</v>
      </c>
      <c r="C47" s="264" t="str">
        <f>IF('Target Schedule'!C47="","",'Target Schedule'!C47)</f>
        <v>BBO project participants achive &gt;10% more sustained employment outcomes than control groups</v>
      </c>
      <c r="E47" s="317">
        <f t="shared" ref="E47:E52" si="20">SUM(G47:AH47)</f>
        <v>0</v>
      </c>
      <c r="F47" s="148"/>
      <c r="G47" s="301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157"/>
      <c r="AA47" s="157"/>
      <c r="AB47" s="157"/>
      <c r="AC47" s="157"/>
      <c r="AD47" s="157"/>
      <c r="AE47" s="157"/>
      <c r="AF47" s="157"/>
      <c r="AG47" s="157"/>
      <c r="AH47" s="158"/>
    </row>
    <row r="48" spans="1:34" ht="33" x14ac:dyDescent="0.3">
      <c r="A48" s="16"/>
      <c r="B48" s="357"/>
      <c r="C48" s="265" t="str">
        <f>IF('Target Schedule'!C48="","",'Target Schedule'!C48)</f>
        <v>BBO project participants achive &gt;10% more training / qualification outcomes than control groups</v>
      </c>
      <c r="E48" s="318">
        <f t="shared" si="20"/>
        <v>0</v>
      </c>
      <c r="F48" s="148"/>
      <c r="G48" s="300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159"/>
      <c r="AA48" s="159"/>
      <c r="AB48" s="159"/>
      <c r="AC48" s="159"/>
      <c r="AD48" s="159"/>
      <c r="AE48" s="159"/>
      <c r="AF48" s="159"/>
      <c r="AG48" s="159"/>
      <c r="AH48" s="160"/>
    </row>
    <row r="49" spans="1:34" ht="33" x14ac:dyDescent="0.3">
      <c r="A49" s="16"/>
      <c r="B49" s="357"/>
      <c r="C49" s="265" t="str">
        <f>IF('Target Schedule'!C49="","",'Target Schedule'!C49)</f>
        <v>BBO project participants report &gt;10% higher scores for satisfaction with support received than mainstream employment support control group</v>
      </c>
      <c r="E49" s="318">
        <f t="shared" si="20"/>
        <v>0</v>
      </c>
      <c r="F49" s="148"/>
      <c r="G49" s="300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159"/>
      <c r="AA49" s="159"/>
      <c r="AB49" s="159"/>
      <c r="AC49" s="159"/>
      <c r="AD49" s="159"/>
      <c r="AE49" s="159"/>
      <c r="AF49" s="159"/>
      <c r="AG49" s="159"/>
      <c r="AH49" s="160"/>
    </row>
    <row r="50" spans="1:34" x14ac:dyDescent="0.3">
      <c r="A50" s="16"/>
      <c r="B50" s="357"/>
      <c r="C50" s="265" t="str">
        <f>IF('Target Schedule'!C50="","",'Target Schedule'!C50)</f>
        <v/>
      </c>
      <c r="E50" s="318">
        <f t="shared" si="20"/>
        <v>0</v>
      </c>
      <c r="F50" s="148"/>
      <c r="G50" s="300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159"/>
      <c r="AA50" s="159"/>
      <c r="AB50" s="159"/>
      <c r="AC50" s="159"/>
      <c r="AD50" s="159"/>
      <c r="AE50" s="159"/>
      <c r="AF50" s="159"/>
      <c r="AG50" s="159"/>
      <c r="AH50" s="160"/>
    </row>
    <row r="51" spans="1:34" x14ac:dyDescent="0.3">
      <c r="A51" s="16"/>
      <c r="B51" s="357"/>
      <c r="C51" s="265" t="str">
        <f>IF('Target Schedule'!C51="","",'Target Schedule'!C51)</f>
        <v/>
      </c>
      <c r="E51" s="318">
        <f t="shared" si="20"/>
        <v>0</v>
      </c>
      <c r="F51" s="148"/>
      <c r="G51" s="300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159"/>
      <c r="AA51" s="159"/>
      <c r="AB51" s="159"/>
      <c r="AC51" s="159"/>
      <c r="AD51" s="159"/>
      <c r="AE51" s="159"/>
      <c r="AF51" s="159"/>
      <c r="AG51" s="159"/>
      <c r="AH51" s="160"/>
    </row>
    <row r="52" spans="1:34" ht="17.25" thickBot="1" x14ac:dyDescent="0.35">
      <c r="A52" s="16"/>
      <c r="B52" s="358"/>
      <c r="C52" s="266" t="str">
        <f>IF('Target Schedule'!C52="","",'Target Schedule'!C52)</f>
        <v/>
      </c>
      <c r="E52" s="319">
        <f t="shared" si="20"/>
        <v>0</v>
      </c>
      <c r="F52" s="148"/>
      <c r="G52" s="300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3"/>
    </row>
    <row r="53" spans="1:34" x14ac:dyDescent="0.3">
      <c r="C53" s="22"/>
      <c r="E53" s="16"/>
      <c r="F53" s="16"/>
      <c r="G53" s="315"/>
    </row>
    <row r="54" spans="1:34" x14ac:dyDescent="0.3">
      <c r="F54" s="16"/>
    </row>
    <row r="55" spans="1:34" x14ac:dyDescent="0.3">
      <c r="F55" s="16"/>
    </row>
    <row r="56" spans="1:34" x14ac:dyDescent="0.3">
      <c r="F56" s="16"/>
    </row>
    <row r="57" spans="1:34" x14ac:dyDescent="0.3">
      <c r="F57" s="16"/>
    </row>
    <row r="58" spans="1:34" x14ac:dyDescent="0.3">
      <c r="F58" s="16"/>
    </row>
    <row r="59" spans="1:34" x14ac:dyDescent="0.3">
      <c r="F59" s="16"/>
    </row>
    <row r="60" spans="1:34" x14ac:dyDescent="0.3">
      <c r="F60" s="16"/>
    </row>
    <row r="61" spans="1:34" x14ac:dyDescent="0.3">
      <c r="F61" s="16"/>
    </row>
    <row r="62" spans="1:34" x14ac:dyDescent="0.3">
      <c r="F62" s="16"/>
    </row>
    <row r="63" spans="1:34" x14ac:dyDescent="0.3">
      <c r="F63" s="16"/>
    </row>
    <row r="64" spans="1:34" x14ac:dyDescent="0.3">
      <c r="F64" s="16"/>
    </row>
    <row r="65" spans="6:6" x14ac:dyDescent="0.3">
      <c r="F65" s="16"/>
    </row>
    <row r="66" spans="6:6" x14ac:dyDescent="0.3">
      <c r="F66" s="16"/>
    </row>
    <row r="67" spans="6:6" x14ac:dyDescent="0.3">
      <c r="F67" s="16"/>
    </row>
    <row r="68" spans="6:6" x14ac:dyDescent="0.3">
      <c r="F68" s="16"/>
    </row>
    <row r="69" spans="6:6" x14ac:dyDescent="0.3">
      <c r="F69" s="16"/>
    </row>
    <row r="70" spans="6:6" x14ac:dyDescent="0.3">
      <c r="F70" s="16"/>
    </row>
    <row r="71" spans="6:6" x14ac:dyDescent="0.3">
      <c r="F71" s="16"/>
    </row>
    <row r="72" spans="6:6" x14ac:dyDescent="0.3">
      <c r="F72" s="16"/>
    </row>
    <row r="73" spans="6:6" x14ac:dyDescent="0.3">
      <c r="F73" s="16"/>
    </row>
    <row r="74" spans="6:6" x14ac:dyDescent="0.3">
      <c r="F74" s="16"/>
    </row>
    <row r="75" spans="6:6" x14ac:dyDescent="0.3">
      <c r="F75" s="16"/>
    </row>
    <row r="76" spans="6:6" x14ac:dyDescent="0.3">
      <c r="F76" s="16"/>
    </row>
    <row r="77" spans="6:6" x14ac:dyDescent="0.3">
      <c r="F77" s="16"/>
    </row>
    <row r="78" spans="6:6" x14ac:dyDescent="0.3">
      <c r="F78" s="16"/>
    </row>
    <row r="79" spans="6:6" x14ac:dyDescent="0.3">
      <c r="F79" s="16"/>
    </row>
    <row r="80" spans="6:6" x14ac:dyDescent="0.3">
      <c r="F80" s="16"/>
    </row>
  </sheetData>
  <sheetProtection algorithmName="SHA-512" hashValue="JmVGrJoC8pbgdENGzvODij6iVJkz1xv+Og0SP67xS5TsRP5b5gnzYs9w0LsF4INaqhvDZRx8pjMDxrKMzKLP0Q==" saltValue="15krtFrks5H1KR+2OpmyQw==" spinCount="100000" sheet="1" objects="1" scenarios="1"/>
  <mergeCells count="8">
    <mergeCell ref="B47:B52"/>
    <mergeCell ref="G2:AH2"/>
    <mergeCell ref="G24:AH24"/>
    <mergeCell ref="B26:B31"/>
    <mergeCell ref="B33:B38"/>
    <mergeCell ref="B40:B45"/>
    <mergeCell ref="E2:E3"/>
    <mergeCell ref="E24:E25"/>
  </mergeCells>
  <conditionalFormatting sqref="AH26:AH29">
    <cfRule type="cellIs" dxfId="993" priority="101" operator="equal">
      <formula>0</formula>
    </cfRule>
  </conditionalFormatting>
  <conditionalFormatting sqref="AH31">
    <cfRule type="cellIs" dxfId="992" priority="100" operator="equal">
      <formula>0</formula>
    </cfRule>
  </conditionalFormatting>
  <conditionalFormatting sqref="AH37">
    <cfRule type="cellIs" dxfId="991" priority="99" operator="equal">
      <formula>0</formula>
    </cfRule>
  </conditionalFormatting>
  <conditionalFormatting sqref="AH33:AH36">
    <cfRule type="cellIs" dxfId="990" priority="98" operator="equal">
      <formula>0</formula>
    </cfRule>
  </conditionalFormatting>
  <conditionalFormatting sqref="AH38">
    <cfRule type="cellIs" dxfId="989" priority="97" operator="equal">
      <formula>0</formula>
    </cfRule>
  </conditionalFormatting>
  <conditionalFormatting sqref="AH44">
    <cfRule type="cellIs" dxfId="988" priority="96" operator="equal">
      <formula>0</formula>
    </cfRule>
  </conditionalFormatting>
  <conditionalFormatting sqref="AH40:AH43">
    <cfRule type="cellIs" dxfId="987" priority="95" operator="equal">
      <formula>0</formula>
    </cfRule>
  </conditionalFormatting>
  <conditionalFormatting sqref="AH45">
    <cfRule type="cellIs" dxfId="986" priority="94" operator="equal">
      <formula>0</formula>
    </cfRule>
  </conditionalFormatting>
  <conditionalFormatting sqref="AH51">
    <cfRule type="cellIs" dxfId="985" priority="93" operator="equal">
      <formula>0</formula>
    </cfRule>
  </conditionalFormatting>
  <conditionalFormatting sqref="AH47:AH50">
    <cfRule type="cellIs" dxfId="984" priority="92" operator="equal">
      <formula>0</formula>
    </cfRule>
  </conditionalFormatting>
  <conditionalFormatting sqref="AH52">
    <cfRule type="cellIs" dxfId="983" priority="89" operator="equal">
      <formula>0</formula>
    </cfRule>
  </conditionalFormatting>
  <conditionalFormatting sqref="E15">
    <cfRule type="expression" dxfId="982" priority="62">
      <formula>$C15=""</formula>
    </cfRule>
    <cfRule type="cellIs" dxfId="981" priority="76" operator="equal">
      <formula>0</formula>
    </cfRule>
  </conditionalFormatting>
  <conditionalFormatting sqref="E16:E20">
    <cfRule type="cellIs" dxfId="980" priority="75" operator="equal">
      <formula>0</formula>
    </cfRule>
  </conditionalFormatting>
  <conditionalFormatting sqref="E5">
    <cfRule type="expression" dxfId="979" priority="71">
      <formula>$C5=""</formula>
    </cfRule>
    <cfRule type="cellIs" dxfId="978" priority="74" operator="equal">
      <formula>0</formula>
    </cfRule>
  </conditionalFormatting>
  <conditionalFormatting sqref="E6:E13">
    <cfRule type="cellIs" dxfId="977" priority="73" operator="equal">
      <formula>0</formula>
    </cfRule>
  </conditionalFormatting>
  <conditionalFormatting sqref="E22">
    <cfRule type="expression" dxfId="976" priority="56">
      <formula>$C22=""</formula>
    </cfRule>
    <cfRule type="cellIs" dxfId="975" priority="72" operator="equal">
      <formula>0</formula>
    </cfRule>
  </conditionalFormatting>
  <conditionalFormatting sqref="E6">
    <cfRule type="expression" dxfId="974" priority="70">
      <formula>$C6=""</formula>
    </cfRule>
  </conditionalFormatting>
  <conditionalFormatting sqref="E7">
    <cfRule type="expression" dxfId="973" priority="69">
      <formula>$C7=""</formula>
    </cfRule>
  </conditionalFormatting>
  <conditionalFormatting sqref="E8">
    <cfRule type="expression" dxfId="972" priority="68">
      <formula>$C8=""</formula>
    </cfRule>
  </conditionalFormatting>
  <conditionalFormatting sqref="E9">
    <cfRule type="expression" dxfId="971" priority="67">
      <formula>$C9=""</formula>
    </cfRule>
  </conditionalFormatting>
  <conditionalFormatting sqref="E10">
    <cfRule type="expression" priority="66">
      <formula>$C10=""</formula>
    </cfRule>
  </conditionalFormatting>
  <conditionalFormatting sqref="E11">
    <cfRule type="expression" dxfId="970" priority="65">
      <formula>$C11=""</formula>
    </cfRule>
  </conditionalFormatting>
  <conditionalFormatting sqref="E12">
    <cfRule type="expression" dxfId="969" priority="64">
      <formula>$C12=""</formula>
    </cfRule>
  </conditionalFormatting>
  <conditionalFormatting sqref="E13">
    <cfRule type="expression" dxfId="968" priority="63">
      <formula>$C13=""</formula>
    </cfRule>
  </conditionalFormatting>
  <conditionalFormatting sqref="E16">
    <cfRule type="expression" dxfId="967" priority="61">
      <formula>$C16=""</formula>
    </cfRule>
  </conditionalFormatting>
  <conditionalFormatting sqref="E17">
    <cfRule type="expression" dxfId="966" priority="60">
      <formula>$C17=""</formula>
    </cfRule>
  </conditionalFormatting>
  <conditionalFormatting sqref="E18">
    <cfRule type="expression" dxfId="965" priority="59">
      <formula>$C18=""</formula>
    </cfRule>
  </conditionalFormatting>
  <conditionalFormatting sqref="E19">
    <cfRule type="expression" dxfId="964" priority="58">
      <formula>$C19=""</formula>
    </cfRule>
  </conditionalFormatting>
  <conditionalFormatting sqref="E20">
    <cfRule type="expression" dxfId="963" priority="57">
      <formula>$C20=""</formula>
    </cfRule>
  </conditionalFormatting>
  <conditionalFormatting sqref="G22">
    <cfRule type="expression" dxfId="962" priority="55">
      <formula>$C22=""</formula>
    </cfRule>
  </conditionalFormatting>
  <conditionalFormatting sqref="H22">
    <cfRule type="expression" dxfId="961" priority="54">
      <formula>$C22=""</formula>
    </cfRule>
  </conditionalFormatting>
  <conditionalFormatting sqref="I22:AH22">
    <cfRule type="expression" dxfId="960" priority="53">
      <formula>$C22=""</formula>
    </cfRule>
  </conditionalFormatting>
  <conditionalFormatting sqref="G13">
    <cfRule type="expression" dxfId="959" priority="52">
      <formula>$C13=""</formula>
    </cfRule>
  </conditionalFormatting>
  <conditionalFormatting sqref="H13">
    <cfRule type="expression" dxfId="958" priority="51">
      <formula>$C13=""</formula>
    </cfRule>
  </conditionalFormatting>
  <conditionalFormatting sqref="I13:AH13">
    <cfRule type="expression" dxfId="957" priority="50">
      <formula>$C20=""</formula>
    </cfRule>
  </conditionalFormatting>
  <conditionalFormatting sqref="G20">
    <cfRule type="expression" dxfId="956" priority="49">
      <formula>$C20=""</formula>
    </cfRule>
  </conditionalFormatting>
  <conditionalFormatting sqref="H20">
    <cfRule type="expression" dxfId="955" priority="48">
      <formula>$C20=""</formula>
    </cfRule>
  </conditionalFormatting>
  <conditionalFormatting sqref="I20:AH20">
    <cfRule type="expression" dxfId="954" priority="47">
      <formula>$C20=""</formula>
    </cfRule>
  </conditionalFormatting>
  <conditionalFormatting sqref="I13:AH13">
    <cfRule type="expression" dxfId="953" priority="46">
      <formula>$C13=""</formula>
    </cfRule>
  </conditionalFormatting>
  <conditionalFormatting sqref="G17">
    <cfRule type="expression" dxfId="952" priority="45">
      <formula>$C17=""</formula>
    </cfRule>
  </conditionalFormatting>
  <conditionalFormatting sqref="H17">
    <cfRule type="expression" dxfId="951" priority="44">
      <formula>$C17=""</formula>
    </cfRule>
  </conditionalFormatting>
  <conditionalFormatting sqref="I17:X17">
    <cfRule type="expression" dxfId="950" priority="43">
      <formula>$C17=""</formula>
    </cfRule>
  </conditionalFormatting>
  <conditionalFormatting sqref="G18:G19">
    <cfRule type="expression" dxfId="949" priority="42">
      <formula>$C18=""</formula>
    </cfRule>
  </conditionalFormatting>
  <conditionalFormatting sqref="H18:H19">
    <cfRule type="expression" dxfId="948" priority="41">
      <formula>$C18=""</formula>
    </cfRule>
  </conditionalFormatting>
  <conditionalFormatting sqref="I18:X19">
    <cfRule type="expression" dxfId="947" priority="40">
      <formula>$C18=""</formula>
    </cfRule>
  </conditionalFormatting>
  <conditionalFormatting sqref="E26">
    <cfRule type="expression" dxfId="946" priority="30">
      <formula>$C26=""</formula>
    </cfRule>
    <cfRule type="cellIs" dxfId="945" priority="32" operator="equal">
      <formula>0</formula>
    </cfRule>
  </conditionalFormatting>
  <conditionalFormatting sqref="E27:E31">
    <cfRule type="cellIs" dxfId="944" priority="31" operator="equal">
      <formula>0</formula>
    </cfRule>
  </conditionalFormatting>
  <conditionalFormatting sqref="E27">
    <cfRule type="expression" dxfId="943" priority="29">
      <formula>$C27=""</formula>
    </cfRule>
  </conditionalFormatting>
  <conditionalFormatting sqref="E28">
    <cfRule type="expression" dxfId="942" priority="28">
      <formula>$C28=""</formula>
    </cfRule>
  </conditionalFormatting>
  <conditionalFormatting sqref="E29">
    <cfRule type="expression" dxfId="941" priority="27">
      <formula>$C29=""</formula>
    </cfRule>
  </conditionalFormatting>
  <conditionalFormatting sqref="E30">
    <cfRule type="expression" dxfId="940" priority="26">
      <formula>$C30=""</formula>
    </cfRule>
  </conditionalFormatting>
  <conditionalFormatting sqref="E31">
    <cfRule type="expression" dxfId="939" priority="25">
      <formula>$C31=""</formula>
    </cfRule>
  </conditionalFormatting>
  <conditionalFormatting sqref="E33">
    <cfRule type="expression" dxfId="938" priority="22">
      <formula>$C33=""</formula>
    </cfRule>
    <cfRule type="cellIs" dxfId="937" priority="24" operator="equal">
      <formula>0</formula>
    </cfRule>
  </conditionalFormatting>
  <conditionalFormatting sqref="E34:E38">
    <cfRule type="cellIs" dxfId="936" priority="23" operator="equal">
      <formula>0</formula>
    </cfRule>
  </conditionalFormatting>
  <conditionalFormatting sqref="E34">
    <cfRule type="expression" dxfId="935" priority="21">
      <formula>$C34=""</formula>
    </cfRule>
  </conditionalFormatting>
  <conditionalFormatting sqref="E35">
    <cfRule type="expression" dxfId="934" priority="20">
      <formula>$C35=""</formula>
    </cfRule>
  </conditionalFormatting>
  <conditionalFormatting sqref="E36">
    <cfRule type="expression" dxfId="933" priority="19">
      <formula>$C36=""</formula>
    </cfRule>
  </conditionalFormatting>
  <conditionalFormatting sqref="E37">
    <cfRule type="expression" dxfId="932" priority="18">
      <formula>$C37=""</formula>
    </cfRule>
  </conditionalFormatting>
  <conditionalFormatting sqref="E38">
    <cfRule type="expression" dxfId="931" priority="17">
      <formula>$C38=""</formula>
    </cfRule>
  </conditionalFormatting>
  <conditionalFormatting sqref="E40">
    <cfRule type="expression" dxfId="930" priority="14">
      <formula>$C40=""</formula>
    </cfRule>
    <cfRule type="cellIs" dxfId="929" priority="16" operator="equal">
      <formula>0</formula>
    </cfRule>
  </conditionalFormatting>
  <conditionalFormatting sqref="E41:E45">
    <cfRule type="cellIs" dxfId="928" priority="15" operator="equal">
      <formula>0</formula>
    </cfRule>
  </conditionalFormatting>
  <conditionalFormatting sqref="E41">
    <cfRule type="expression" dxfId="927" priority="13">
      <formula>$C41=""</formula>
    </cfRule>
  </conditionalFormatting>
  <conditionalFormatting sqref="E42">
    <cfRule type="expression" dxfId="926" priority="12">
      <formula>$C42=""</formula>
    </cfRule>
  </conditionalFormatting>
  <conditionalFormatting sqref="E43">
    <cfRule type="expression" dxfId="925" priority="11">
      <formula>$C43=""</formula>
    </cfRule>
  </conditionalFormatting>
  <conditionalFormatting sqref="E44">
    <cfRule type="expression" dxfId="924" priority="10">
      <formula>$C44=""</formula>
    </cfRule>
  </conditionalFormatting>
  <conditionalFormatting sqref="E45">
    <cfRule type="expression" dxfId="923" priority="9">
      <formula>$C45=""</formula>
    </cfRule>
  </conditionalFormatting>
  <conditionalFormatting sqref="E47">
    <cfRule type="expression" dxfId="922" priority="6">
      <formula>$C47=""</formula>
    </cfRule>
    <cfRule type="cellIs" dxfId="921" priority="8" operator="equal">
      <formula>0</formula>
    </cfRule>
  </conditionalFormatting>
  <conditionalFormatting sqref="E48:E52">
    <cfRule type="cellIs" dxfId="920" priority="7" operator="equal">
      <formula>0</formula>
    </cfRule>
  </conditionalFormatting>
  <conditionalFormatting sqref="E48">
    <cfRule type="expression" dxfId="919" priority="5">
      <formula>$C48=""</formula>
    </cfRule>
  </conditionalFormatting>
  <conditionalFormatting sqref="E49">
    <cfRule type="expression" dxfId="918" priority="4">
      <formula>$C49=""</formula>
    </cfRule>
  </conditionalFormatting>
  <conditionalFormatting sqref="E50">
    <cfRule type="expression" dxfId="917" priority="3">
      <formula>$C50=""</formula>
    </cfRule>
  </conditionalFormatting>
  <conditionalFormatting sqref="E51">
    <cfRule type="expression" dxfId="916" priority="2">
      <formula>$C51=""</formula>
    </cfRule>
  </conditionalFormatting>
  <conditionalFormatting sqref="E52">
    <cfRule type="expression" dxfId="915" priority="1">
      <formula>$C52=""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F204A63A-0301-45E3-8620-30989FAC74CA}">
            <xm:f>OR(G$3&lt;'Front page'!$C$14,G$3&gt;'Front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G26:G31 G33:G38 H45:AH45 H52:AH52 AE26:AH31 Z33:AH38 Z40:AH44 G15:AH20 G5:AH13 Z47:AH51</xm:sqref>
        </x14:conditionalFormatting>
        <x14:conditionalFormatting xmlns:xm="http://schemas.microsoft.com/office/excel/2006/main">
          <x14:cfRule type="expression" priority="39" id="{6A9D6E75-69C5-44DC-9E84-CD6A4E2C72F3}">
            <xm:f>OR(H$3&lt;'Front page'!$C$14,H$3&gt;'Front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H26:AD31</xm:sqref>
        </x14:conditionalFormatting>
        <x14:conditionalFormatting xmlns:xm="http://schemas.microsoft.com/office/excel/2006/main">
          <x14:cfRule type="expression" priority="38" id="{DE38C977-D612-4118-A8FA-EDF7F52A3626}">
            <xm:f>OR(H$3&lt;'Front page'!$C$14,H$3&gt;'Front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H33:Y38</xm:sqref>
        </x14:conditionalFormatting>
        <x14:conditionalFormatting xmlns:xm="http://schemas.microsoft.com/office/excel/2006/main">
          <x14:cfRule type="expression" priority="37" id="{589668E8-B236-43D2-A2DC-B76F33C5F492}">
            <xm:f>OR(H$3&lt;'Front page'!$C$14,H$3&gt;'Front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H40:Y44</xm:sqref>
        </x14:conditionalFormatting>
        <x14:conditionalFormatting xmlns:xm="http://schemas.microsoft.com/office/excel/2006/main">
          <x14:cfRule type="expression" priority="36" id="{604AD2B7-F69D-4B50-85C3-6096952002D7}">
            <xm:f>OR(H$3&lt;'Front page'!$C$14,H$3&gt;'Front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H47:Y51</xm:sqref>
        </x14:conditionalFormatting>
        <x14:conditionalFormatting xmlns:xm="http://schemas.microsoft.com/office/excel/2006/main">
          <x14:cfRule type="expression" priority="35" id="{62E2A2C8-C52B-4C5C-969D-BBD2A9F73C4D}">
            <xm:f>OR(G$3&lt;'Front page'!$C$14,G$3&gt;'Front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G40:G45</xm:sqref>
        </x14:conditionalFormatting>
        <x14:conditionalFormatting xmlns:xm="http://schemas.microsoft.com/office/excel/2006/main">
          <x14:cfRule type="expression" priority="34" id="{2A3DD307-33AE-436D-B39F-CF29A10309EC}">
            <xm:f>OR(G$3&lt;'Front page'!$C$14,G$3&gt;'Front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G47:G51</xm:sqref>
        </x14:conditionalFormatting>
        <x14:conditionalFormatting xmlns:xm="http://schemas.microsoft.com/office/excel/2006/main">
          <x14:cfRule type="expression" priority="33" id="{6926A3E1-D052-4D2A-AFC9-F9E883532A01}">
            <xm:f>OR(G$3&lt;'Front page'!$C$14,G$3&gt;'Front page'!$C$16)</xm:f>
            <x14:dxf>
              <fill>
                <patternFill>
                  <bgColor theme="0" tint="-0.14996795556505021"/>
                </patternFill>
              </fill>
            </x14:dxf>
          </x14:cfRule>
          <xm:sqref>G52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operator="greaterThanOrEqual" allowBlank="1" showInputMessage="1" showErrorMessage="1" errorTitle="Invalid Entry" error="The entry is either:_x000a_* not a whole number; or_x000a_* this claim period is not within the project range specified on the 'Front' worksheet" xr:uid="{00000000-0002-0000-0200-000000000000}">
          <x14:formula1>
            <xm:f>AND(G$3&gt;='Front page'!$C$14,G$3&lt;='Front page'!$C$16,ROUND(G5,0)=G5)</xm:f>
          </x14:formula1>
          <xm:sqref>G5:AH13 G40:AH45 G33:AH38 G26:AH31 G22:AH22 G47:AH52 G15:AH20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E4FF"/>
  </sheetPr>
  <dimension ref="A1:AN50"/>
  <sheetViews>
    <sheetView showGridLines="0" zoomScale="70" zoomScaleNormal="70" workbookViewId="0">
      <pane xSplit="3" ySplit="4" topLeftCell="D5" activePane="bottomRight" state="frozen"/>
      <selection activeCell="J31" sqref="J31"/>
      <selection pane="topRight" activeCell="J31" sqref="J31"/>
      <selection pane="bottomLeft" activeCell="J31" sqref="J31"/>
      <selection pane="bottomRight" activeCell="C24" sqref="C24"/>
    </sheetView>
  </sheetViews>
  <sheetFormatPr defaultColWidth="9.140625" defaultRowHeight="16.5" x14ac:dyDescent="0.3"/>
  <cols>
    <col min="1" max="1" width="2.42578125" style="10" customWidth="1"/>
    <col min="2" max="2" width="9.140625" style="10"/>
    <col min="3" max="3" width="80" style="10" customWidth="1"/>
    <col min="4" max="9" width="10.7109375" style="23" customWidth="1"/>
    <col min="10" max="10" width="10.42578125" style="23" bestFit="1" customWidth="1"/>
    <col min="11" max="12" width="10.42578125" style="23" customWidth="1"/>
    <col min="13" max="13" width="10.42578125" style="23" bestFit="1" customWidth="1"/>
    <col min="14" max="15" width="10.42578125" style="23" customWidth="1"/>
    <col min="16" max="33" width="10.7109375" style="23" customWidth="1"/>
    <col min="34" max="37" width="10.7109375" style="23" hidden="1" customWidth="1"/>
    <col min="38" max="39" width="0" style="10" hidden="1" customWidth="1"/>
    <col min="40" max="16384" width="9.140625" style="10"/>
  </cols>
  <sheetData>
    <row r="1" spans="2:40" ht="51.75" customHeight="1" thickBot="1" x14ac:dyDescent="0.35">
      <c r="D1" s="369" t="s">
        <v>167</v>
      </c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63"/>
      <c r="AM1" s="63"/>
    </row>
    <row r="2" spans="2:40" ht="30" customHeight="1" x14ac:dyDescent="0.3">
      <c r="C2" s="11"/>
      <c r="D2" s="378" t="s">
        <v>153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80"/>
      <c r="AM2" s="381"/>
      <c r="AN2" s="59"/>
    </row>
    <row r="3" spans="2:40" s="12" customFormat="1" x14ac:dyDescent="0.3">
      <c r="C3" s="13"/>
      <c r="D3" s="370" t="s">
        <v>175</v>
      </c>
      <c r="E3" s="371"/>
      <c r="F3" s="372"/>
      <c r="G3" s="373" t="str">
        <f>IF(RIGHT(D3,1)="4",CONCATENATE(LEFT(D3,4)+1," - Q1"),CONCATENATE(LEFT(D3,8),RIGHT(D3,1)+1))</f>
        <v>2021 - Q2</v>
      </c>
      <c r="H3" s="371"/>
      <c r="I3" s="371"/>
      <c r="J3" s="373" t="str">
        <f>IF(RIGHT(G3,1)="4",CONCATENATE(LEFT(G3,4)+1," - Q1"),CONCATENATE(LEFT(G3,8),RIGHT(G3,1)+1))</f>
        <v>2021 - Q3</v>
      </c>
      <c r="K3" s="371"/>
      <c r="L3" s="372"/>
      <c r="M3" s="374" t="str">
        <f>IF(RIGHT(J3,1)="4",CONCATENATE(LEFT(J3,4)+1," - Q1"),CONCATENATE(LEFT(J3,8),RIGHT(J3,1)+1))</f>
        <v>2021 - Q4</v>
      </c>
      <c r="N3" s="371"/>
      <c r="O3" s="371"/>
      <c r="P3" s="373" t="str">
        <f>IF(RIGHT(M3,1)="4",CONCATENATE(LEFT(M3,4)+1," - Q1"),CONCATENATE(LEFT(M3,8),RIGHT(M3,1)+1))</f>
        <v>2022 - Q1</v>
      </c>
      <c r="Q3" s="371"/>
      <c r="R3" s="371"/>
      <c r="S3" s="373" t="str">
        <f>IF(RIGHT(P3,1)="4",CONCATENATE(LEFT(P3,4)+1," - Q1"),CONCATENATE(LEFT(P3,8),RIGHT(P3,1)+1))</f>
        <v>2022 - Q2</v>
      </c>
      <c r="T3" s="371"/>
      <c r="U3" s="371"/>
      <c r="V3" s="373" t="str">
        <f>IF(RIGHT(S3,1)="4",CONCATENATE(LEFT(S3,4)+1," - Q1"),CONCATENATE(LEFT(S3,8),RIGHT(S3,1)+1))</f>
        <v>2022 - Q3</v>
      </c>
      <c r="W3" s="371"/>
      <c r="X3" s="372"/>
      <c r="Y3" s="373" t="str">
        <f>IF(RIGHT(V3,1)="4",CONCATENATE(LEFT(V3,4)+1," - Q1"),CONCATENATE(LEFT(V3,8),RIGHT(V3,1)+1))</f>
        <v>2022 - Q4</v>
      </c>
      <c r="Z3" s="371"/>
      <c r="AA3" s="372"/>
      <c r="AB3" s="373" t="str">
        <f>IF(RIGHT(Y3,1)="4",CONCATENATE(LEFT(Y3,4)+1," - Q1"),CONCATENATE(LEFT(Y3,8),RIGHT(Y3,1)+1))</f>
        <v>2023 - Q1</v>
      </c>
      <c r="AC3" s="371"/>
      <c r="AD3" s="372"/>
      <c r="AE3" s="374" t="str">
        <f>IF(RIGHT(AB3,1)="4",CONCATENATE(LEFT(AB3,4)+1," - Q1"),CONCATENATE(LEFT(AB3,8),RIGHT(AB3,1)+1))</f>
        <v>2023 - Q2</v>
      </c>
      <c r="AF3" s="371"/>
      <c r="AG3" s="371"/>
      <c r="AH3" s="373" t="str">
        <f>IF(RIGHT(AE3,1)="4",CONCATENATE(LEFT(AE3,4)+1," - Q1"),CONCATENATE(LEFT(AE3,8),RIGHT(AE3,1)+1))</f>
        <v>2023 - Q3</v>
      </c>
      <c r="AI3" s="371"/>
      <c r="AJ3" s="385"/>
      <c r="AK3" s="373" t="str">
        <f>IF(RIGHT(AH3,1)="4",CONCATENATE(LEFT(AH3,4)+1," - Q1"),CONCATENATE(LEFT(AH3,8),RIGHT(AH3,1)+1))</f>
        <v>2023 - Q4</v>
      </c>
      <c r="AL3" s="371"/>
      <c r="AM3" s="377"/>
      <c r="AN3" s="60"/>
    </row>
    <row r="4" spans="2:40" ht="17.25" thickBot="1" x14ac:dyDescent="0.35">
      <c r="C4" s="14" t="s">
        <v>8</v>
      </c>
      <c r="D4" s="91" t="s">
        <v>216</v>
      </c>
      <c r="E4" s="80" t="s">
        <v>217</v>
      </c>
      <c r="F4" s="80" t="s">
        <v>218</v>
      </c>
      <c r="G4" s="80" t="str">
        <f>D4</f>
        <v xml:space="preserve">Forecast </v>
      </c>
      <c r="H4" s="80" t="str">
        <f>E4</f>
        <v>Actual</v>
      </c>
      <c r="I4" s="80" t="str">
        <f>F4</f>
        <v>%</v>
      </c>
      <c r="J4" s="80" t="str">
        <f t="shared" ref="J4:AJ4" si="0">G4</f>
        <v xml:space="preserve">Forecast </v>
      </c>
      <c r="K4" s="80" t="str">
        <f t="shared" si="0"/>
        <v>Actual</v>
      </c>
      <c r="L4" s="80" t="str">
        <f t="shared" si="0"/>
        <v>%</v>
      </c>
      <c r="M4" s="80" t="str">
        <f t="shared" si="0"/>
        <v xml:space="preserve">Forecast </v>
      </c>
      <c r="N4" s="80" t="str">
        <f t="shared" si="0"/>
        <v>Actual</v>
      </c>
      <c r="O4" s="80" t="str">
        <f t="shared" si="0"/>
        <v>%</v>
      </c>
      <c r="P4" s="80" t="str">
        <f t="shared" si="0"/>
        <v xml:space="preserve">Forecast </v>
      </c>
      <c r="Q4" s="80" t="str">
        <f t="shared" si="0"/>
        <v>Actual</v>
      </c>
      <c r="R4" s="80" t="str">
        <f t="shared" si="0"/>
        <v>%</v>
      </c>
      <c r="S4" s="80" t="str">
        <f t="shared" si="0"/>
        <v xml:space="preserve">Forecast </v>
      </c>
      <c r="T4" s="80" t="str">
        <f t="shared" si="0"/>
        <v>Actual</v>
      </c>
      <c r="U4" s="80" t="str">
        <f t="shared" si="0"/>
        <v>%</v>
      </c>
      <c r="V4" s="80" t="str">
        <f t="shared" si="0"/>
        <v xml:space="preserve">Forecast </v>
      </c>
      <c r="W4" s="80" t="str">
        <f t="shared" si="0"/>
        <v>Actual</v>
      </c>
      <c r="X4" s="80" t="str">
        <f t="shared" si="0"/>
        <v>%</v>
      </c>
      <c r="Y4" s="80" t="str">
        <f t="shared" si="0"/>
        <v xml:space="preserve">Forecast </v>
      </c>
      <c r="Z4" s="80" t="str">
        <f t="shared" si="0"/>
        <v>Actual</v>
      </c>
      <c r="AA4" s="80" t="str">
        <f t="shared" si="0"/>
        <v>%</v>
      </c>
      <c r="AB4" s="80" t="str">
        <f t="shared" si="0"/>
        <v xml:space="preserve">Forecast </v>
      </c>
      <c r="AC4" s="80" t="str">
        <f t="shared" si="0"/>
        <v>Actual</v>
      </c>
      <c r="AD4" s="80" t="str">
        <f t="shared" si="0"/>
        <v>%</v>
      </c>
      <c r="AE4" s="80" t="str">
        <f>AB4</f>
        <v xml:space="preserve">Forecast </v>
      </c>
      <c r="AF4" s="80" t="str">
        <f>AC4</f>
        <v>Actual</v>
      </c>
      <c r="AG4" s="80" t="str">
        <f>AD4</f>
        <v>%</v>
      </c>
      <c r="AH4" s="80" t="str">
        <f t="shared" si="0"/>
        <v xml:space="preserve">Forecast </v>
      </c>
      <c r="AI4" s="80" t="str">
        <f t="shared" si="0"/>
        <v>Actual</v>
      </c>
      <c r="AJ4" s="80" t="str">
        <f t="shared" si="0"/>
        <v>%</v>
      </c>
      <c r="AK4" s="80" t="str">
        <f t="shared" ref="AK4" si="1">AH4</f>
        <v xml:space="preserve">Forecast </v>
      </c>
      <c r="AL4" s="80" t="str">
        <f t="shared" ref="AL4" si="2">AI4</f>
        <v>Actual</v>
      </c>
      <c r="AM4" s="82" t="str">
        <f t="shared" ref="AM4" si="3">AJ4</f>
        <v>%</v>
      </c>
      <c r="AN4" s="59"/>
    </row>
    <row r="5" spans="2:40" x14ac:dyDescent="0.3">
      <c r="B5" s="16"/>
      <c r="C5" s="126" t="str">
        <f>IF(POSelected&lt;&gt;"Cor/2/1",IF(Lists!B2&lt;&gt;"",Lists!B2,""),IF(Lists!C2&lt;&gt;"",Lists!C2,""))</f>
        <v>Total number of participants</v>
      </c>
      <c r="D5" s="200">
        <f>IF($C5="","",IF(AND(DataAsAt&lt;&gt;"Select Claim Period",DataAsAt&gt;='Quarterly Performance'!D$3),IFERROR('Target Schedule'!L5,""),""))</f>
        <v>43</v>
      </c>
      <c r="E5" s="201">
        <f>IF($C5="","",IF(AND(DataAsAt&lt;&gt;"Select Claim Period",DataAsAt&gt;='Quarterly Performance'!D$3),IFERROR('Actuals Achieved'!Y5,""),""))</f>
        <v>46</v>
      </c>
      <c r="F5" s="202">
        <f>IF($C5="","",IF(AND(DataAsAt&lt;&gt;"Select Claim Period",DataAsAt&gt;='Quarterly Performance'!D$3),IFERROR('Actuals Achieved'!Y5/'Target Schedule'!L5,""),""))</f>
        <v>1.069767441860465</v>
      </c>
      <c r="G5" s="200">
        <f>IF($C5="","",IF(AND(DataAsAt&lt;&gt;"Select Claim Period",DataAsAt&gt;='Quarterly Performance'!G$3),IFERROR('Target Schedule'!M5,""),""))</f>
        <v>40</v>
      </c>
      <c r="H5" s="201">
        <f>IF($C5="","",IF(AND(DataAsAt&lt;&gt;"Select Claim Period",DataAsAt&gt;='Quarterly Performance'!G$3),IFERROR('Actuals Achieved'!Z5,""),""))</f>
        <v>55</v>
      </c>
      <c r="I5" s="202">
        <f>IF($C5="","",IF(AND(DataAsAt&lt;&gt;"Select Claim Period",DataAsAt&gt;='Quarterly Performance'!G$3),IFERROR('Actuals Achieved'!Z5/'Target Schedule'!M5,""),""))</f>
        <v>1.375</v>
      </c>
      <c r="J5" s="200">
        <f>IF($C5="","",IF(AND(DataAsAt&lt;&gt;"Select Claim Period",DataAsAt&gt;='Quarterly Performance'!J$3),IFERROR('Target Schedule'!N5,""),""))</f>
        <v>90</v>
      </c>
      <c r="K5" s="201">
        <f>IF($C5="","",IF(AND(DataAsAt&lt;&gt;"Select Claim Period",DataAsAt&gt;='Quarterly Performance'!J$3),IFERROR('Actuals Achieved'!AA5,""),""))</f>
        <v>63</v>
      </c>
      <c r="L5" s="202">
        <f>IF($C5="","",IF(AND(DataAsAt&lt;&gt;"Select Claim Period",DataAsAt&gt;='Quarterly Performance'!J$3),IFERROR('Actuals Achieved'!AA5/'Target Schedule'!N5,""),""))</f>
        <v>0.7</v>
      </c>
      <c r="M5" s="200">
        <f>IF($C5="","",IF(AND(DataAsAt&lt;&gt;"Select Claim Period",DataAsAt&gt;='Quarterly Performance'!M$3),IFERROR('Target Schedule'!O5,""),""))</f>
        <v>90</v>
      </c>
      <c r="N5" s="201">
        <f>IF($C5="","",IF(AND(DataAsAt&lt;&gt;"Select Claim Period",DataAsAt&gt;='Quarterly Performance'!M$3),IFERROR('Actuals Achieved'!AB5,""),""))</f>
        <v>49</v>
      </c>
      <c r="O5" s="202">
        <f>IF($C5="","",IF(AND(DataAsAt&lt;&gt;"Select Claim Period",DataAsAt&gt;='Quarterly Performance'!M$3),IFERROR('Actuals Achieved'!AB5/'Target Schedule'!O5,""),""))</f>
        <v>0.5444444444444444</v>
      </c>
      <c r="P5" s="200">
        <f>IF($C5="","",IF(AND(DataAsAt&lt;&gt;"Select Claim Period",DataAsAt&gt;='Quarterly Performance'!P$3),IFERROR('Target Schedule'!P5,""),""))</f>
        <v>90</v>
      </c>
      <c r="Q5" s="201">
        <f>IF($C5="","",IF(AND(DataAsAt&lt;&gt;"Select Claim Period",DataAsAt&gt;='Quarterly Performance'!P$3),IFERROR('Actuals Achieved'!AC5,""),""))</f>
        <v>70</v>
      </c>
      <c r="R5" s="202">
        <f>IF($C5="","",IF(AND(DataAsAt&lt;&gt;"Select Claim Period",DataAsAt&gt;='Quarterly Performance'!P$3),IFERROR('Actuals Achieved'!AC5/'Target Schedule'!P5,""),""))</f>
        <v>0.77777777777777779</v>
      </c>
      <c r="S5" s="200">
        <f>IF($C5="","",IF(AND(DataAsAt&lt;&gt;"Select Claim Period",DataAsAt&gt;='Quarterly Performance'!S$3),IFERROR('Target Schedule'!Q5,""),""))</f>
        <v>90</v>
      </c>
      <c r="T5" s="201">
        <f>IF($C5="","",IF(AND(DataAsAt&lt;&gt;"Select Claim Period",DataAsAt&gt;='Quarterly Performance'!S$3),IFERROR('Actuals Achieved'!AD5,""),""))</f>
        <v>37</v>
      </c>
      <c r="U5" s="202">
        <f>IF($C5="","",IF(AND(DataAsAt&lt;&gt;"Select Claim Period",DataAsAt&gt;='Quarterly Performance'!S$3),IFERROR('Actuals Achieved'!AD5/'Target Schedule'!Q5,""),""))</f>
        <v>0.41111111111111109</v>
      </c>
      <c r="V5" s="200" t="str">
        <f>IF($C5="","",IF(AND(DataAsAt&lt;&gt;"Select Claim Period",DataAsAt&gt;='Quarterly Performance'!V$3),IFERROR('Target Schedule'!R5,""),""))</f>
        <v/>
      </c>
      <c r="W5" s="201" t="str">
        <f>IF($C5="","",IF(AND(DataAsAt&lt;&gt;"Select Claim Period",DataAsAt&gt;='Quarterly Performance'!V$3),IFERROR('Actuals Achieved'!AE5,""),""))</f>
        <v/>
      </c>
      <c r="X5" s="202" t="str">
        <f>IF($C5="","",IF(AND(DataAsAt&lt;&gt;"Select Claim Period",DataAsAt&gt;='Quarterly Performance'!V$3),IFERROR('Actuals Achieved'!AE5/'Target Schedule'!R5,""),""))</f>
        <v/>
      </c>
      <c r="Y5" s="200" t="str">
        <f>IF($C5="","",IF(AND(DataAsAt&lt;&gt;"Select Claim Period",DataAsAt&gt;='Quarterly Performance'!Y$3),IFERROR('Target Schedule'!S5,""),""))</f>
        <v/>
      </c>
      <c r="Z5" s="201" t="str">
        <f>IF($C5="","",IF(AND(DataAsAt&lt;&gt;"Select Claim Period",DataAsAt&gt;='Quarterly Performance'!Y$3),IFERROR('Actuals Achieved'!AF5,""),""))</f>
        <v/>
      </c>
      <c r="AA5" s="202" t="str">
        <f>IF($C5="","",IF(AND(DataAsAt&lt;&gt;"Select Claim Period",DataAsAt&gt;='Quarterly Performance'!Y$3),IFERROR('Actuals Achieved'!AF5/'Target Schedule'!S5,""),""))</f>
        <v/>
      </c>
      <c r="AB5" s="200" t="str">
        <f>IF($C5="","",IF(AND(DataAsAt&lt;&gt;"Select Claim Period",DataAsAt&gt;='Quarterly Performance'!AB$3),IFERROR('Target Schedule'!T5,""),""))</f>
        <v/>
      </c>
      <c r="AC5" s="201" t="str">
        <f>IF($C5="","",IF(AND(DataAsAt&lt;&gt;"Select Claim Period",DataAsAt&gt;='Quarterly Performance'!AB$3),IFERROR('Actuals Achieved'!AG5,""),""))</f>
        <v/>
      </c>
      <c r="AD5" s="202" t="str">
        <f>IF($C5="","",IF(AND(DataAsAt&lt;&gt;"Select Claim Period",DataAsAt&gt;='Quarterly Performance'!AB$3),IFERROR('Actuals Achieved'!AG5/'Target Schedule'!T5,""),""))</f>
        <v/>
      </c>
      <c r="AE5" s="200" t="str">
        <f>IF($C5="","",IF(AND(DataAsAt&lt;&gt;"Select Claim Period",DataAsAt&gt;='Quarterly Performance'!AE$3),IFERROR('Target Schedule'!U5,""),""))</f>
        <v/>
      </c>
      <c r="AF5" s="201" t="str">
        <f>IF($C5="","",IF(AND(DataAsAt&lt;&gt;"Select Claim Period",DataAsAt&gt;='Quarterly Performance'!AE$3),IFERROR('Actuals Achieved'!AF5,""),""))</f>
        <v/>
      </c>
      <c r="AG5" s="202" t="str">
        <f>IF($C5="","",IF(AND(DataAsAt&lt;&gt;"Select Claim Period",DataAsAt&gt;='Quarterly Performance'!AE$3),IFERROR('Actuals Achieved'!AH5/'Target Schedule'!U5,""),""))</f>
        <v/>
      </c>
      <c r="AH5" s="88"/>
      <c r="AI5" s="81" t="str">
        <f>IF($C5="","",IF(AND(DataAsAt&lt;&gt;"Select Claim Period",DataAsAt&gt;='Quarterly Performance'!AH$3),IFERROR('Actuals Achieved'!AI5,""),""))</f>
        <v/>
      </c>
      <c r="AJ5" s="85" t="str">
        <f>IF($C5="","",IF(AND(DataAsAt&lt;&gt;"Select Claim Period",DataAsAt&gt;='Quarterly Performance'!AH$3),IFERROR('Actuals Achieved'!BK5/'Target Schedule'!AX5,""),""))</f>
        <v/>
      </c>
      <c r="AK5" s="88" t="str">
        <f>IF($C5="","",IF(AND(DataAsAt&lt;&gt;"Select Claim Period",DataAsAt&gt;='Quarterly Performance'!AK$3),IFERROR('Target Schedule'!W5,""),""))</f>
        <v/>
      </c>
      <c r="AL5" s="81" t="str">
        <f>IF($C5="","",IF(AND(DataAsAt&lt;&gt;"Select Claim Period",DataAsAt&gt;='Quarterly Performance'!AK$3),IFERROR('Actuals Achieved'!AJ5,""),""))</f>
        <v/>
      </c>
      <c r="AM5" s="113" t="str">
        <f>IF($C5="","",IF(AND(DataAsAt&lt;&gt;"Select Claim Period",DataAsAt&gt;='Quarterly Performance'!AK$3),IFERROR('Actuals Achieved'!BN5/'Target Schedule'!BA5,""),""))</f>
        <v/>
      </c>
      <c r="AN5" s="59"/>
    </row>
    <row r="6" spans="2:40" x14ac:dyDescent="0.3">
      <c r="B6" s="16"/>
      <c r="C6" s="68" t="str">
        <f>IF(POSelected&lt;&gt;"Cor/2/1",IF(Lists!B3&lt;&gt;"",Lists!B3,""),IF(Lists!C3&lt;&gt;"",Lists!C3,""))</f>
        <v>Number of men</v>
      </c>
      <c r="D6" s="200">
        <f>IF($C6="","",IF(AND(DataAsAt&lt;&gt;"Select Claim Period",DataAsAt&gt;='Quarterly Performance'!D$3),IFERROR('Target Schedule'!L6,""),""))</f>
        <v>24</v>
      </c>
      <c r="E6" s="201">
        <f>IF($C6="","",IF(AND(DataAsAt&lt;&gt;"Select Claim Period",DataAsAt&gt;='Quarterly Performance'!D$3),IFERROR('Actuals Achieved'!Y6,""),""))</f>
        <v>24</v>
      </c>
      <c r="F6" s="202">
        <f>IF($C6="","",IF(AND(DataAsAt&lt;&gt;"Select Claim Period",DataAsAt&gt;='Quarterly Performance'!D$3),IFERROR('Actuals Achieved'!Y6/'Target Schedule'!L6,""),""))</f>
        <v>1</v>
      </c>
      <c r="G6" s="200">
        <f>IF($C6="","",IF(AND(DataAsAt&lt;&gt;"Select Claim Period",DataAsAt&gt;='Quarterly Performance'!G$3),IFERROR('Target Schedule'!M6,""),""))</f>
        <v>24</v>
      </c>
      <c r="H6" s="201">
        <f>IF($C6="","",IF(AND(DataAsAt&lt;&gt;"Select Claim Period",DataAsAt&gt;='Quarterly Performance'!G$3),IFERROR('Actuals Achieved'!Z6,""),""))</f>
        <v>31</v>
      </c>
      <c r="I6" s="202">
        <f>IF($C6="","",IF(AND(DataAsAt&lt;&gt;"Select Claim Period",DataAsAt&gt;='Quarterly Performance'!G$3),IFERROR('Actuals Achieved'!Z6/'Target Schedule'!M6,""),""))</f>
        <v>1.2916666666666667</v>
      </c>
      <c r="J6" s="200">
        <f>IF($C6="","",IF(AND(DataAsAt&lt;&gt;"Select Claim Period",DataAsAt&gt;='Quarterly Performance'!J$3),IFERROR('Target Schedule'!N6,""),""))</f>
        <v>17</v>
      </c>
      <c r="K6" s="201">
        <f>IF($C6="","",IF(AND(DataAsAt&lt;&gt;"Select Claim Period",DataAsAt&gt;='Quarterly Performance'!J$3),IFERROR('Actuals Achieved'!AA6,""),""))</f>
        <v>33</v>
      </c>
      <c r="L6" s="202">
        <f>IF($C6="","",IF(AND(DataAsAt&lt;&gt;"Select Claim Period",DataAsAt&gt;='Quarterly Performance'!J$3),IFERROR('Actuals Achieved'!AA6/'Target Schedule'!N6,""),""))</f>
        <v>1.9411764705882353</v>
      </c>
      <c r="M6" s="200">
        <f>IF($C6="","",IF(AND(DataAsAt&lt;&gt;"Select Claim Period",DataAsAt&gt;='Quarterly Performance'!M$3),IFERROR('Target Schedule'!O6,""),""))</f>
        <v>17</v>
      </c>
      <c r="N6" s="201">
        <f>IF($C6="","",IF(AND(DataAsAt&lt;&gt;"Select Claim Period",DataAsAt&gt;='Quarterly Performance'!M$3),IFERROR('Actuals Achieved'!AB6,""),""))</f>
        <v>29</v>
      </c>
      <c r="O6" s="202">
        <f>IF($C6="","",IF(AND(DataAsAt&lt;&gt;"Select Claim Period",DataAsAt&gt;='Quarterly Performance'!M$3),IFERROR('Actuals Achieved'!AB6/'Target Schedule'!O6,""),""))</f>
        <v>1.7058823529411764</v>
      </c>
      <c r="P6" s="200">
        <f>IF($C6="","",IF(AND(DataAsAt&lt;&gt;"Select Claim Period",DataAsAt&gt;='Quarterly Performance'!P$3),IFERROR('Target Schedule'!P6,""),""))</f>
        <v>17</v>
      </c>
      <c r="Q6" s="201">
        <f>IF($C6="","",IF(AND(DataAsAt&lt;&gt;"Select Claim Period",DataAsAt&gt;='Quarterly Performance'!P$3),IFERROR('Actuals Achieved'!AC6,""),""))</f>
        <v>35</v>
      </c>
      <c r="R6" s="202">
        <f>IF($C6="","",IF(AND(DataAsAt&lt;&gt;"Select Claim Period",DataAsAt&gt;='Quarterly Performance'!P$3),IFERROR('Actuals Achieved'!AC6/'Target Schedule'!P6,""),""))</f>
        <v>2.0588235294117645</v>
      </c>
      <c r="S6" s="200">
        <f>IF($C6="","",IF(AND(DataAsAt&lt;&gt;"Select Claim Period",DataAsAt&gt;='Quarterly Performance'!S$3),IFERROR('Target Schedule'!Q6,""),""))</f>
        <v>17</v>
      </c>
      <c r="T6" s="201">
        <f>IF($C6="","",IF(AND(DataAsAt&lt;&gt;"Select Claim Period",DataAsAt&gt;='Quarterly Performance'!S$3),IFERROR('Actuals Achieved'!AD6,""),""))</f>
        <v>24</v>
      </c>
      <c r="U6" s="202">
        <f>IF($C6="","",IF(AND(DataAsAt&lt;&gt;"Select Claim Period",DataAsAt&gt;='Quarterly Performance'!S$3),IFERROR('Actuals Achieved'!AD6/'Target Schedule'!Q6,""),""))</f>
        <v>1.411764705882353</v>
      </c>
      <c r="V6" s="200" t="str">
        <f>IF($C6="","",IF(AND(DataAsAt&lt;&gt;"Select Claim Period",DataAsAt&gt;='Quarterly Performance'!V$3),IFERROR('Target Schedule'!R6,""),""))</f>
        <v/>
      </c>
      <c r="W6" s="201" t="str">
        <f>IF($C6="","",IF(AND(DataAsAt&lt;&gt;"Select Claim Period",DataAsAt&gt;='Quarterly Performance'!V$3),IFERROR('Actuals Achieved'!AE6,""),""))</f>
        <v/>
      </c>
      <c r="X6" s="202" t="str">
        <f>IF($C6="","",IF(AND(DataAsAt&lt;&gt;"Select Claim Period",DataAsAt&gt;='Quarterly Performance'!V$3),IFERROR('Actuals Achieved'!AE6/'Target Schedule'!R6,""),""))</f>
        <v/>
      </c>
      <c r="Y6" s="200" t="str">
        <f>IF($C6="","",IF(AND(DataAsAt&lt;&gt;"Select Claim Period",DataAsAt&gt;='Quarterly Performance'!Y$3),IFERROR('Target Schedule'!S6,""),""))</f>
        <v/>
      </c>
      <c r="Z6" s="201" t="str">
        <f>IF($C6="","",IF(AND(DataAsAt&lt;&gt;"Select Claim Period",DataAsAt&gt;='Quarterly Performance'!Y$3),IFERROR('Actuals Achieved'!AF6,""),""))</f>
        <v/>
      </c>
      <c r="AA6" s="202" t="str">
        <f>IF($C6="","",IF(AND(DataAsAt&lt;&gt;"Select Claim Period",DataAsAt&gt;='Quarterly Performance'!Y$3),IFERROR('Actuals Achieved'!AF6/'Target Schedule'!S6,""),""))</f>
        <v/>
      </c>
      <c r="AB6" s="200" t="str">
        <f>IF($C6="","",IF(AND(DataAsAt&lt;&gt;"Select Claim Period",DataAsAt&gt;='Quarterly Performance'!AB$3),IFERROR('Target Schedule'!T6,""),""))</f>
        <v/>
      </c>
      <c r="AC6" s="201" t="str">
        <f>IF($C6="","",IF(AND(DataAsAt&lt;&gt;"Select Claim Period",DataAsAt&gt;='Quarterly Performance'!AB$3),IFERROR('Actuals Achieved'!AG6,""),""))</f>
        <v/>
      </c>
      <c r="AD6" s="202" t="str">
        <f>IF($C6="","",IF(AND(DataAsAt&lt;&gt;"Select Claim Period",DataAsAt&gt;='Quarterly Performance'!AB$3),IFERROR('Actuals Achieved'!AG6/'Target Schedule'!T6,""),""))</f>
        <v/>
      </c>
      <c r="AE6" s="200" t="str">
        <f>IF($C6="","",IF(AND(DataAsAt&lt;&gt;"Select Claim Period",DataAsAt&gt;='Quarterly Performance'!AE$3),IFERROR('Target Schedule'!U6,""),""))</f>
        <v/>
      </c>
      <c r="AF6" s="201" t="str">
        <f>IF($C6="","",IF(AND(DataAsAt&lt;&gt;"Select Claim Period",DataAsAt&gt;='Quarterly Performance'!AE$3),IFERROR('Actuals Achieved'!AF6,""),""))</f>
        <v/>
      </c>
      <c r="AG6" s="202" t="str">
        <f>IF($C6="","",IF(AND(DataAsAt&lt;&gt;"Select Claim Period",DataAsAt&gt;='Quarterly Performance'!AE$3),IFERROR('Actuals Achieved'!AH6/'Target Schedule'!U6,""),""))</f>
        <v/>
      </c>
      <c r="AH6" s="85"/>
      <c r="AI6" s="85"/>
      <c r="AJ6" s="85"/>
      <c r="AK6" s="85"/>
      <c r="AL6" s="85"/>
      <c r="AM6" s="97"/>
      <c r="AN6" s="59"/>
    </row>
    <row r="7" spans="2:40" x14ac:dyDescent="0.3">
      <c r="B7" s="16"/>
      <c r="C7" s="68" t="str">
        <f>IF(POSelected&lt;&gt;"Cor/2/1",IF(Lists!B4&lt;&gt;"",Lists!B4,""),IF(Lists!C4&lt;&gt;"",Lists!C4,""))</f>
        <v>Number of women</v>
      </c>
      <c r="D7" s="200">
        <f>IF($C7="","",IF(AND(DataAsAt&lt;&gt;"Select Claim Period",DataAsAt&gt;='Quarterly Performance'!D$3),IFERROR('Target Schedule'!L7,""),""))</f>
        <v>22</v>
      </c>
      <c r="E7" s="201">
        <f>IF($C7="","",IF(AND(DataAsAt&lt;&gt;"Select Claim Period",DataAsAt&gt;='Quarterly Performance'!D$3),IFERROR('Actuals Achieved'!Y7,""),""))</f>
        <v>22</v>
      </c>
      <c r="F7" s="202">
        <f>IF($C7="","",IF(AND(DataAsAt&lt;&gt;"Select Claim Period",DataAsAt&gt;='Quarterly Performance'!D$3),IFERROR('Actuals Achieved'!Y7/'Target Schedule'!L7,""),""))</f>
        <v>1</v>
      </c>
      <c r="G7" s="200">
        <f>IF($C7="","",IF(AND(DataAsAt&lt;&gt;"Select Claim Period",DataAsAt&gt;='Quarterly Performance'!G$3),IFERROR('Target Schedule'!M7,""),""))</f>
        <v>16</v>
      </c>
      <c r="H7" s="201">
        <f>IF($C7="","",IF(AND(DataAsAt&lt;&gt;"Select Claim Period",DataAsAt&gt;='Quarterly Performance'!G$3),IFERROR('Actuals Achieved'!Z7,""),""))</f>
        <v>24</v>
      </c>
      <c r="I7" s="202">
        <f>IF($C7="","",IF(AND(DataAsAt&lt;&gt;"Select Claim Period",DataAsAt&gt;='Quarterly Performance'!G$3),IFERROR('Actuals Achieved'!Z7/'Target Schedule'!M7,""),""))</f>
        <v>1.5</v>
      </c>
      <c r="J7" s="200">
        <f>IF($C7="","",IF(AND(DataAsAt&lt;&gt;"Select Claim Period",DataAsAt&gt;='Quarterly Performance'!J$3),IFERROR('Target Schedule'!N7,""),""))</f>
        <v>74</v>
      </c>
      <c r="K7" s="201">
        <f>IF($C7="","",IF(AND(DataAsAt&lt;&gt;"Select Claim Period",DataAsAt&gt;='Quarterly Performance'!J$3),IFERROR('Actuals Achieved'!AA7,""),""))</f>
        <v>30</v>
      </c>
      <c r="L7" s="202">
        <f>IF($C7="","",IF(AND(DataAsAt&lt;&gt;"Select Claim Period",DataAsAt&gt;='Quarterly Performance'!J$3),IFERROR('Actuals Achieved'!AA7/'Target Schedule'!N7,""),""))</f>
        <v>0.40540540540540543</v>
      </c>
      <c r="M7" s="200">
        <f>IF($C7="","",IF(AND(DataAsAt&lt;&gt;"Select Claim Period",DataAsAt&gt;='Quarterly Performance'!M$3),IFERROR('Target Schedule'!O7,""),""))</f>
        <v>72</v>
      </c>
      <c r="N7" s="201">
        <f>IF($C7="","",IF(AND(DataAsAt&lt;&gt;"Select Claim Period",DataAsAt&gt;='Quarterly Performance'!M$3),IFERROR('Actuals Achieved'!AB7,""),""))</f>
        <v>20</v>
      </c>
      <c r="O7" s="202">
        <f>IF($C7="","",IF(AND(DataAsAt&lt;&gt;"Select Claim Period",DataAsAt&gt;='Quarterly Performance'!M$3),IFERROR('Actuals Achieved'!AB7/'Target Schedule'!O7,""),""))</f>
        <v>0.27777777777777779</v>
      </c>
      <c r="P7" s="200">
        <f>IF($C7="","",IF(AND(DataAsAt&lt;&gt;"Select Claim Period",DataAsAt&gt;='Quarterly Performance'!P$3),IFERROR('Target Schedule'!P7,""),""))</f>
        <v>72</v>
      </c>
      <c r="Q7" s="201">
        <f>IF($C7="","",IF(AND(DataAsAt&lt;&gt;"Select Claim Period",DataAsAt&gt;='Quarterly Performance'!P$3),IFERROR('Actuals Achieved'!AC7,""),""))</f>
        <v>35</v>
      </c>
      <c r="R7" s="202">
        <f>IF($C7="","",IF(AND(DataAsAt&lt;&gt;"Select Claim Period",DataAsAt&gt;='Quarterly Performance'!P$3),IFERROR('Actuals Achieved'!AC7/'Target Schedule'!P7,""),""))</f>
        <v>0.4861111111111111</v>
      </c>
      <c r="S7" s="200">
        <f>IF($C7="","",IF(AND(DataAsAt&lt;&gt;"Select Claim Period",DataAsAt&gt;='Quarterly Performance'!S$3),IFERROR('Target Schedule'!Q7,""),""))</f>
        <v>72</v>
      </c>
      <c r="T7" s="201">
        <f>IF($C7="","",IF(AND(DataAsAt&lt;&gt;"Select Claim Period",DataAsAt&gt;='Quarterly Performance'!S$3),IFERROR('Actuals Achieved'!AD7,""),""))</f>
        <v>13</v>
      </c>
      <c r="U7" s="202">
        <f>IF($C7="","",IF(AND(DataAsAt&lt;&gt;"Select Claim Period",DataAsAt&gt;='Quarterly Performance'!S$3),IFERROR('Actuals Achieved'!AD7/'Target Schedule'!Q7,""),""))</f>
        <v>0.18055555555555555</v>
      </c>
      <c r="V7" s="200" t="str">
        <f>IF($C7="","",IF(AND(DataAsAt&lt;&gt;"Select Claim Period",DataAsAt&gt;='Quarterly Performance'!V$3),IFERROR('Target Schedule'!R7,""),""))</f>
        <v/>
      </c>
      <c r="W7" s="201" t="str">
        <f>IF($C7="","",IF(AND(DataAsAt&lt;&gt;"Select Claim Period",DataAsAt&gt;='Quarterly Performance'!V$3),IFERROR('Actuals Achieved'!AE7,""),""))</f>
        <v/>
      </c>
      <c r="X7" s="202" t="str">
        <f>IF($C7="","",IF(AND(DataAsAt&lt;&gt;"Select Claim Period",DataAsAt&gt;='Quarterly Performance'!V$3),IFERROR('Actuals Achieved'!AE7/'Target Schedule'!R7,""),""))</f>
        <v/>
      </c>
      <c r="Y7" s="200" t="str">
        <f>IF($C7="","",IF(AND(DataAsAt&lt;&gt;"Select Claim Period",DataAsAt&gt;='Quarterly Performance'!Y$3),IFERROR('Target Schedule'!S7,""),""))</f>
        <v/>
      </c>
      <c r="Z7" s="201" t="str">
        <f>IF($C7="","",IF(AND(DataAsAt&lt;&gt;"Select Claim Period",DataAsAt&gt;='Quarterly Performance'!Y$3),IFERROR('Actuals Achieved'!AF7,""),""))</f>
        <v/>
      </c>
      <c r="AA7" s="202" t="str">
        <f>IF($C7="","",IF(AND(DataAsAt&lt;&gt;"Select Claim Period",DataAsAt&gt;='Quarterly Performance'!Y$3),IFERROR('Actuals Achieved'!AF7/'Target Schedule'!S7,""),""))</f>
        <v/>
      </c>
      <c r="AB7" s="200" t="str">
        <f>IF($C7="","",IF(AND(DataAsAt&lt;&gt;"Select Claim Period",DataAsAt&gt;='Quarterly Performance'!AB$3),IFERROR('Target Schedule'!T7,""),""))</f>
        <v/>
      </c>
      <c r="AC7" s="201" t="str">
        <f>IF($C7="","",IF(AND(DataAsAt&lt;&gt;"Select Claim Period",DataAsAt&gt;='Quarterly Performance'!AB$3),IFERROR('Actuals Achieved'!AG7,""),""))</f>
        <v/>
      </c>
      <c r="AD7" s="202" t="str">
        <f>IF($C7="","",IF(AND(DataAsAt&lt;&gt;"Select Claim Period",DataAsAt&gt;='Quarterly Performance'!AB$3),IFERROR('Actuals Achieved'!AG7/'Target Schedule'!T7,""),""))</f>
        <v/>
      </c>
      <c r="AE7" s="200" t="str">
        <f>IF($C7="","",IF(AND(DataAsAt&lt;&gt;"Select Claim Period",DataAsAt&gt;='Quarterly Performance'!AE$3),IFERROR('Target Schedule'!U7,""),""))</f>
        <v/>
      </c>
      <c r="AF7" s="201" t="str">
        <f>IF($C7="","",IF(AND(DataAsAt&lt;&gt;"Select Claim Period",DataAsAt&gt;='Quarterly Performance'!AE$3),IFERROR('Actuals Achieved'!AF7,""),""))</f>
        <v/>
      </c>
      <c r="AG7" s="202" t="str">
        <f>IF($C7="","",IF(AND(DataAsAt&lt;&gt;"Select Claim Period",DataAsAt&gt;='Quarterly Performance'!AE$3),IFERROR('Actuals Achieved'!AH7/'Target Schedule'!U7,""),""))</f>
        <v/>
      </c>
      <c r="AH7" s="85"/>
      <c r="AI7" s="85"/>
      <c r="AJ7" s="85"/>
      <c r="AK7" s="85"/>
      <c r="AL7" s="85"/>
      <c r="AM7" s="97"/>
      <c r="AN7" s="59"/>
    </row>
    <row r="8" spans="2:40" x14ac:dyDescent="0.3">
      <c r="B8" s="16"/>
      <c r="C8" s="125" t="str">
        <f>IF(POSelected&lt;&gt;"Cor/2/1",IF(Lists!B5&lt;&gt;"",Lists!B5,""),IF(Lists!C5&lt;&gt;"",Lists!C5,""))</f>
        <v>Number who are unemployed, including long-term unemployed</v>
      </c>
      <c r="D8" s="200">
        <f>IF($C8="","",IF(AND(DataAsAt&lt;&gt;"Select Claim Period",DataAsAt&gt;='Quarterly Performance'!D$3),IFERROR('Target Schedule'!L8,""),""))</f>
        <v>26</v>
      </c>
      <c r="E8" s="201">
        <f>IF($C8="","",IF(AND(DataAsAt&lt;&gt;"Select Claim Period",DataAsAt&gt;='Quarterly Performance'!D$3),IFERROR('Actuals Achieved'!Y8,""),""))</f>
        <v>26</v>
      </c>
      <c r="F8" s="202">
        <f>IF($C8="","",IF(AND(DataAsAt&lt;&gt;"Select Claim Period",DataAsAt&gt;='Quarterly Performance'!D$3),IFERROR('Actuals Achieved'!Y8/'Target Schedule'!L8,""),""))</f>
        <v>1</v>
      </c>
      <c r="G8" s="200">
        <f>IF($C8="","",IF(AND(DataAsAt&lt;&gt;"Select Claim Period",DataAsAt&gt;='Quarterly Performance'!G$3),IFERROR('Target Schedule'!M8,""),""))</f>
        <v>21</v>
      </c>
      <c r="H8" s="201">
        <f>IF($C8="","",IF(AND(DataAsAt&lt;&gt;"Select Claim Period",DataAsAt&gt;='Quarterly Performance'!G$3),IFERROR('Actuals Achieved'!Z8,""),""))</f>
        <v>30</v>
      </c>
      <c r="I8" s="202">
        <f>IF($C8="","",IF(AND(DataAsAt&lt;&gt;"Select Claim Period",DataAsAt&gt;='Quarterly Performance'!G$3),IFERROR('Actuals Achieved'!Z8/'Target Schedule'!M8,""),""))</f>
        <v>1.4285714285714286</v>
      </c>
      <c r="J8" s="200">
        <f>IF($C8="","",IF(AND(DataAsAt&lt;&gt;"Select Claim Period",DataAsAt&gt;='Quarterly Performance'!J$3),IFERROR('Target Schedule'!N8,""),""))</f>
        <v>76</v>
      </c>
      <c r="K8" s="201">
        <f>IF($C8="","",IF(AND(DataAsAt&lt;&gt;"Select Claim Period",DataAsAt&gt;='Quarterly Performance'!J$3),IFERROR('Actuals Achieved'!AA8,""),""))</f>
        <v>35</v>
      </c>
      <c r="L8" s="202">
        <f>IF($C8="","",IF(AND(DataAsAt&lt;&gt;"Select Claim Period",DataAsAt&gt;='Quarterly Performance'!J$3),IFERROR('Actuals Achieved'!AA8/'Target Schedule'!N8,""),""))</f>
        <v>0.46052631578947367</v>
      </c>
      <c r="M8" s="200">
        <f>IF($C8="","",IF(AND(DataAsAt&lt;&gt;"Select Claim Period",DataAsAt&gt;='Quarterly Performance'!M$3),IFERROR('Target Schedule'!O8,""),""))</f>
        <v>75</v>
      </c>
      <c r="N8" s="201">
        <f>IF($C8="","",IF(AND(DataAsAt&lt;&gt;"Select Claim Period",DataAsAt&gt;='Quarterly Performance'!M$3),IFERROR('Actuals Achieved'!AB8,""),""))</f>
        <v>23</v>
      </c>
      <c r="O8" s="202">
        <f>IF($C8="","",IF(AND(DataAsAt&lt;&gt;"Select Claim Period",DataAsAt&gt;='Quarterly Performance'!M$3),IFERROR('Actuals Achieved'!AB8/'Target Schedule'!O8,""),""))</f>
        <v>0.30666666666666664</v>
      </c>
      <c r="P8" s="200">
        <f>IF($C8="","",IF(AND(DataAsAt&lt;&gt;"Select Claim Period",DataAsAt&gt;='Quarterly Performance'!P$3),IFERROR('Target Schedule'!P8,""),""))</f>
        <v>75</v>
      </c>
      <c r="Q8" s="201">
        <f>IF($C8="","",IF(AND(DataAsAt&lt;&gt;"Select Claim Period",DataAsAt&gt;='Quarterly Performance'!P$3),IFERROR('Actuals Achieved'!AC8,""),""))</f>
        <v>36</v>
      </c>
      <c r="R8" s="202">
        <f>IF($C8="","",IF(AND(DataAsAt&lt;&gt;"Select Claim Period",DataAsAt&gt;='Quarterly Performance'!P$3),IFERROR('Actuals Achieved'!AC8/'Target Schedule'!P8,""),""))</f>
        <v>0.48</v>
      </c>
      <c r="S8" s="200">
        <f>IF($C8="","",IF(AND(DataAsAt&lt;&gt;"Select Claim Period",DataAsAt&gt;='Quarterly Performance'!S$3),IFERROR('Target Schedule'!Q8,""),""))</f>
        <v>75</v>
      </c>
      <c r="T8" s="201">
        <f>IF($C8="","",IF(AND(DataAsAt&lt;&gt;"Select Claim Period",DataAsAt&gt;='Quarterly Performance'!S$3),IFERROR('Actuals Achieved'!AD8,""),""))</f>
        <v>23</v>
      </c>
      <c r="U8" s="202">
        <f>IF($C8="","",IF(AND(DataAsAt&lt;&gt;"Select Claim Period",DataAsAt&gt;='Quarterly Performance'!S$3),IFERROR('Actuals Achieved'!AD8/'Target Schedule'!Q8,""),""))</f>
        <v>0.30666666666666664</v>
      </c>
      <c r="V8" s="200" t="str">
        <f>IF($C8="","",IF(AND(DataAsAt&lt;&gt;"Select Claim Period",DataAsAt&gt;='Quarterly Performance'!V$3),IFERROR('Target Schedule'!R8,""),""))</f>
        <v/>
      </c>
      <c r="W8" s="201" t="str">
        <f>IF($C8="","",IF(AND(DataAsAt&lt;&gt;"Select Claim Period",DataAsAt&gt;='Quarterly Performance'!V$3),IFERROR('Actuals Achieved'!AE8,""),""))</f>
        <v/>
      </c>
      <c r="X8" s="202" t="str">
        <f>IF($C8="","",IF(AND(DataAsAt&lt;&gt;"Select Claim Period",DataAsAt&gt;='Quarterly Performance'!V$3),IFERROR('Actuals Achieved'!AE8/'Target Schedule'!R8,""),""))</f>
        <v/>
      </c>
      <c r="Y8" s="200" t="str">
        <f>IF($C8="","",IF(AND(DataAsAt&lt;&gt;"Select Claim Period",DataAsAt&gt;='Quarterly Performance'!Y$3),IFERROR('Target Schedule'!S8,""),""))</f>
        <v/>
      </c>
      <c r="Z8" s="201" t="str">
        <f>IF($C8="","",IF(AND(DataAsAt&lt;&gt;"Select Claim Period",DataAsAt&gt;='Quarterly Performance'!Y$3),IFERROR('Actuals Achieved'!AF8,""),""))</f>
        <v/>
      </c>
      <c r="AA8" s="202" t="str">
        <f>IF($C8="","",IF(AND(DataAsAt&lt;&gt;"Select Claim Period",DataAsAt&gt;='Quarterly Performance'!Y$3),IFERROR('Actuals Achieved'!AF8/'Target Schedule'!S8,""),""))</f>
        <v/>
      </c>
      <c r="AB8" s="200" t="str">
        <f>IF($C8="","",IF(AND(DataAsAt&lt;&gt;"Select Claim Period",DataAsAt&gt;='Quarterly Performance'!AB$3),IFERROR('Target Schedule'!T8,""),""))</f>
        <v/>
      </c>
      <c r="AC8" s="201" t="str">
        <f>IF($C8="","",IF(AND(DataAsAt&lt;&gt;"Select Claim Period",DataAsAt&gt;='Quarterly Performance'!AB$3),IFERROR('Actuals Achieved'!AG8,""),""))</f>
        <v/>
      </c>
      <c r="AD8" s="202" t="str">
        <f>IF($C8="","",IF(AND(DataAsAt&lt;&gt;"Select Claim Period",DataAsAt&gt;='Quarterly Performance'!AB$3),IFERROR('Actuals Achieved'!AG8/'Target Schedule'!T8,""),""))</f>
        <v/>
      </c>
      <c r="AE8" s="200" t="str">
        <f>IF($C8="","",IF(AND(DataAsAt&lt;&gt;"Select Claim Period",DataAsAt&gt;='Quarterly Performance'!AE$3),IFERROR('Target Schedule'!U8,""),""))</f>
        <v/>
      </c>
      <c r="AF8" s="201" t="str">
        <f>IF($C8="","",IF(AND(DataAsAt&lt;&gt;"Select Claim Period",DataAsAt&gt;='Quarterly Performance'!AE$3),IFERROR('Actuals Achieved'!AF8,""),""))</f>
        <v/>
      </c>
      <c r="AG8" s="202" t="str">
        <f>IF($C8="","",IF(AND(DataAsAt&lt;&gt;"Select Claim Period",DataAsAt&gt;='Quarterly Performance'!AE$3),IFERROR('Actuals Achieved'!AH8/'Target Schedule'!U8,""),""))</f>
        <v/>
      </c>
      <c r="AH8" s="85"/>
      <c r="AI8" s="85"/>
      <c r="AJ8" s="85"/>
      <c r="AK8" s="85"/>
      <c r="AL8" s="85"/>
      <c r="AM8" s="97"/>
      <c r="AN8" s="59"/>
    </row>
    <row r="9" spans="2:40" x14ac:dyDescent="0.3">
      <c r="B9" s="16"/>
      <c r="C9" s="125" t="str">
        <f>IF(POSelected&lt;&gt;"Cor/2/1",IF(Lists!B6&lt;&gt;"",Lists!B6,""),IF(Lists!C6&lt;&gt;"",Lists!C6,""))</f>
        <v>Number who are economically inactive, including not in education or training</v>
      </c>
      <c r="D9" s="200">
        <f>IF($C9="","",IF(AND(DataAsAt&lt;&gt;"Select Claim Period",DataAsAt&gt;='Quarterly Performance'!D$3),IFERROR('Target Schedule'!L9,""),""))</f>
        <v>20</v>
      </c>
      <c r="E9" s="201">
        <f>IF($C9="","",IF(AND(DataAsAt&lt;&gt;"Select Claim Period",DataAsAt&gt;='Quarterly Performance'!D$3),IFERROR('Actuals Achieved'!Y9,""),""))</f>
        <v>20</v>
      </c>
      <c r="F9" s="202">
        <f>IF($C9="","",IF(AND(DataAsAt&lt;&gt;"Select Claim Period",DataAsAt&gt;='Quarterly Performance'!D$3),IFERROR('Actuals Achieved'!Y9/'Target Schedule'!L9,""),""))</f>
        <v>1</v>
      </c>
      <c r="G9" s="200">
        <f>IF($C9="","",IF(AND(DataAsAt&lt;&gt;"Select Claim Period",DataAsAt&gt;='Quarterly Performance'!G$3),IFERROR('Target Schedule'!M9,""),""))</f>
        <v>19</v>
      </c>
      <c r="H9" s="201">
        <f>IF($C9="","",IF(AND(DataAsAt&lt;&gt;"Select Claim Period",DataAsAt&gt;='Quarterly Performance'!G$3),IFERROR('Actuals Achieved'!Z9,""),""))</f>
        <v>25</v>
      </c>
      <c r="I9" s="202">
        <f>IF($C9="","",IF(AND(DataAsAt&lt;&gt;"Select Claim Period",DataAsAt&gt;='Quarterly Performance'!G$3),IFERROR('Actuals Achieved'!Z9/'Target Schedule'!M9,""),""))</f>
        <v>1.3157894736842106</v>
      </c>
      <c r="J9" s="200">
        <f>IF($C9="","",IF(AND(DataAsAt&lt;&gt;"Select Claim Period",DataAsAt&gt;='Quarterly Performance'!J$3),IFERROR('Target Schedule'!N9,""),""))</f>
        <v>14</v>
      </c>
      <c r="K9" s="201">
        <f>IF($C9="","",IF(AND(DataAsAt&lt;&gt;"Select Claim Period",DataAsAt&gt;='Quarterly Performance'!J$3),IFERROR('Actuals Achieved'!AA9,""),""))</f>
        <v>28</v>
      </c>
      <c r="L9" s="202">
        <f>IF($C9="","",IF(AND(DataAsAt&lt;&gt;"Select Claim Period",DataAsAt&gt;='Quarterly Performance'!J$3),IFERROR('Actuals Achieved'!AA9/'Target Schedule'!N9,""),""))</f>
        <v>2</v>
      </c>
      <c r="M9" s="200">
        <f>IF($C9="","",IF(AND(DataAsAt&lt;&gt;"Select Claim Period",DataAsAt&gt;='Quarterly Performance'!M$3),IFERROR('Target Schedule'!O9,""),""))</f>
        <v>14</v>
      </c>
      <c r="N9" s="201">
        <f>IF($C9="","",IF(AND(DataAsAt&lt;&gt;"Select Claim Period",DataAsAt&gt;='Quarterly Performance'!M$3),IFERROR('Actuals Achieved'!AB9,""),""))</f>
        <v>26</v>
      </c>
      <c r="O9" s="202">
        <f>IF($C9="","",IF(AND(DataAsAt&lt;&gt;"Select Claim Period",DataAsAt&gt;='Quarterly Performance'!M$3),IFERROR('Actuals Achieved'!AB9/'Target Schedule'!O9,""),""))</f>
        <v>1.8571428571428572</v>
      </c>
      <c r="P9" s="200">
        <f>IF($C9="","",IF(AND(DataAsAt&lt;&gt;"Select Claim Period",DataAsAt&gt;='Quarterly Performance'!P$3),IFERROR('Target Schedule'!P9,""),""))</f>
        <v>14</v>
      </c>
      <c r="Q9" s="201">
        <f>IF($C9="","",IF(AND(DataAsAt&lt;&gt;"Select Claim Period",DataAsAt&gt;='Quarterly Performance'!P$3),IFERROR('Actuals Achieved'!AC9,""),""))</f>
        <v>34</v>
      </c>
      <c r="R9" s="202">
        <f>IF($C9="","",IF(AND(DataAsAt&lt;&gt;"Select Claim Period",DataAsAt&gt;='Quarterly Performance'!P$3),IFERROR('Actuals Achieved'!AC9/'Target Schedule'!P9,""),""))</f>
        <v>2.4285714285714284</v>
      </c>
      <c r="S9" s="200">
        <f>IF($C9="","",IF(AND(DataAsAt&lt;&gt;"Select Claim Period",DataAsAt&gt;='Quarterly Performance'!S$3),IFERROR('Target Schedule'!Q9,""),""))</f>
        <v>14</v>
      </c>
      <c r="T9" s="201">
        <f>IF($C9="","",IF(AND(DataAsAt&lt;&gt;"Select Claim Period",DataAsAt&gt;='Quarterly Performance'!S$3),IFERROR('Actuals Achieved'!AD9,""),""))</f>
        <v>14</v>
      </c>
      <c r="U9" s="202">
        <f>IF($C9="","",IF(AND(DataAsAt&lt;&gt;"Select Claim Period",DataAsAt&gt;='Quarterly Performance'!S$3),IFERROR('Actuals Achieved'!AD9/'Target Schedule'!Q9,""),""))</f>
        <v>1</v>
      </c>
      <c r="V9" s="200" t="str">
        <f>IF($C9="","",IF(AND(DataAsAt&lt;&gt;"Select Claim Period",DataAsAt&gt;='Quarterly Performance'!V$3),IFERROR('Target Schedule'!R9,""),""))</f>
        <v/>
      </c>
      <c r="W9" s="201" t="str">
        <f>IF($C9="","",IF(AND(DataAsAt&lt;&gt;"Select Claim Period",DataAsAt&gt;='Quarterly Performance'!V$3),IFERROR('Actuals Achieved'!AE9,""),""))</f>
        <v/>
      </c>
      <c r="X9" s="202" t="str">
        <f>IF($C9="","",IF(AND(DataAsAt&lt;&gt;"Select Claim Period",DataAsAt&gt;='Quarterly Performance'!V$3),IFERROR('Actuals Achieved'!AE9/'Target Schedule'!R9,""),""))</f>
        <v/>
      </c>
      <c r="Y9" s="200" t="str">
        <f>IF($C9="","",IF(AND(DataAsAt&lt;&gt;"Select Claim Period",DataAsAt&gt;='Quarterly Performance'!Y$3),IFERROR('Target Schedule'!S9,""),""))</f>
        <v/>
      </c>
      <c r="Z9" s="201" t="str">
        <f>IF($C9="","",IF(AND(DataAsAt&lt;&gt;"Select Claim Period",DataAsAt&gt;='Quarterly Performance'!Y$3),IFERROR('Actuals Achieved'!AF9,""),""))</f>
        <v/>
      </c>
      <c r="AA9" s="202" t="str">
        <f>IF($C9="","",IF(AND(DataAsAt&lt;&gt;"Select Claim Period",DataAsAt&gt;='Quarterly Performance'!Y$3),IFERROR('Actuals Achieved'!AF9/'Target Schedule'!S9,""),""))</f>
        <v/>
      </c>
      <c r="AB9" s="200" t="str">
        <f>IF($C9="","",IF(AND(DataAsAt&lt;&gt;"Select Claim Period",DataAsAt&gt;='Quarterly Performance'!AB$3),IFERROR('Target Schedule'!T9,""),""))</f>
        <v/>
      </c>
      <c r="AC9" s="201" t="str">
        <f>IF($C9="","",IF(AND(DataAsAt&lt;&gt;"Select Claim Period",DataAsAt&gt;='Quarterly Performance'!AB$3),IFERROR('Actuals Achieved'!AG9,""),""))</f>
        <v/>
      </c>
      <c r="AD9" s="202" t="str">
        <f>IF($C9="","",IF(AND(DataAsAt&lt;&gt;"Select Claim Period",DataAsAt&gt;='Quarterly Performance'!AB$3),IFERROR('Actuals Achieved'!AG9/'Target Schedule'!T9,""),""))</f>
        <v/>
      </c>
      <c r="AE9" s="200" t="str">
        <f>IF($C9="","",IF(AND(DataAsAt&lt;&gt;"Select Claim Period",DataAsAt&gt;='Quarterly Performance'!AE$3),IFERROR('Target Schedule'!U9,""),""))</f>
        <v/>
      </c>
      <c r="AF9" s="201" t="str">
        <f>IF($C9="","",IF(AND(DataAsAt&lt;&gt;"Select Claim Period",DataAsAt&gt;='Quarterly Performance'!AE$3),IFERROR('Actuals Achieved'!AF9,""),""))</f>
        <v/>
      </c>
      <c r="AG9" s="202" t="str">
        <f>IF($C9="","",IF(AND(DataAsAt&lt;&gt;"Select Claim Period",DataAsAt&gt;='Quarterly Performance'!AE$3),IFERROR('Actuals Achieved'!AH9/'Target Schedule'!U9,""),""))</f>
        <v/>
      </c>
      <c r="AH9" s="85"/>
      <c r="AI9" s="85"/>
      <c r="AJ9" s="85"/>
      <c r="AK9" s="85"/>
      <c r="AL9" s="85"/>
      <c r="AM9" s="97"/>
      <c r="AN9" s="59"/>
    </row>
    <row r="10" spans="2:40" x14ac:dyDescent="0.3">
      <c r="B10" s="16"/>
      <c r="C10" s="125" t="str">
        <f>IF(POSelected&lt;&gt;"Cor/2/1",IF(Lists!B7&lt;&gt;"",Lists!B7,""),IF(Lists!C7&lt;&gt;"",Lists!C7,""))</f>
        <v>Number who are aged over 50</v>
      </c>
      <c r="D10" s="200">
        <f>IF($C10="","",IF(AND(DataAsAt&lt;&gt;"Select Claim Period",DataAsAt&gt;='Quarterly Performance'!D$3),IFERROR('Target Schedule'!L10,""),""))</f>
        <v>14</v>
      </c>
      <c r="E10" s="201">
        <f>IF($C10="","",IF(AND(DataAsAt&lt;&gt;"Select Claim Period",DataAsAt&gt;='Quarterly Performance'!D$3),IFERROR('Actuals Achieved'!Y10,""),""))</f>
        <v>14</v>
      </c>
      <c r="F10" s="202">
        <f>IF($C10="","",IF(AND(DataAsAt&lt;&gt;"Select Claim Period",DataAsAt&gt;='Quarterly Performance'!D$3),IFERROR('Actuals Achieved'!Y10/'Target Schedule'!L10,""),""))</f>
        <v>1</v>
      </c>
      <c r="G10" s="200">
        <f>IF($C10="","",IF(AND(DataAsAt&lt;&gt;"Select Claim Period",DataAsAt&gt;='Quarterly Performance'!G$3),IFERROR('Target Schedule'!M10,""),""))</f>
        <v>7</v>
      </c>
      <c r="H10" s="201">
        <f>IF($C10="","",IF(AND(DataAsAt&lt;&gt;"Select Claim Period",DataAsAt&gt;='Quarterly Performance'!G$3),IFERROR('Actuals Achieved'!Z10,""),""))</f>
        <v>11</v>
      </c>
      <c r="I10" s="202">
        <f>IF($C10="","",IF(AND(DataAsAt&lt;&gt;"Select Claim Period",DataAsAt&gt;='Quarterly Performance'!G$3),IFERROR('Actuals Achieved'!Z10/'Target Schedule'!M10,""),""))</f>
        <v>1.5714285714285714</v>
      </c>
      <c r="J10" s="200">
        <f>IF($C10="","",IF(AND(DataAsAt&lt;&gt;"Select Claim Period",DataAsAt&gt;='Quarterly Performance'!J$3),IFERROR('Target Schedule'!N10,""),""))</f>
        <v>15</v>
      </c>
      <c r="K10" s="201">
        <f>IF($C10="","",IF(AND(DataAsAt&lt;&gt;"Select Claim Period",DataAsAt&gt;='Quarterly Performance'!J$3),IFERROR('Actuals Achieved'!AA10,""),""))</f>
        <v>20</v>
      </c>
      <c r="L10" s="202">
        <f>IF($C10="","",IF(AND(DataAsAt&lt;&gt;"Select Claim Period",DataAsAt&gt;='Quarterly Performance'!J$3),IFERROR('Actuals Achieved'!AA10/'Target Schedule'!N10,""),""))</f>
        <v>1.3333333333333333</v>
      </c>
      <c r="M10" s="200">
        <f>IF($C10="","",IF(AND(DataAsAt&lt;&gt;"Select Claim Period",DataAsAt&gt;='Quarterly Performance'!M$3),IFERROR('Target Schedule'!O10,""),""))</f>
        <v>15</v>
      </c>
      <c r="N10" s="201">
        <f>IF($C10="","",IF(AND(DataAsAt&lt;&gt;"Select Claim Period",DataAsAt&gt;='Quarterly Performance'!M$3),IFERROR('Actuals Achieved'!AB10,""),""))</f>
        <v>12</v>
      </c>
      <c r="O10" s="202">
        <f>IF($C10="","",IF(AND(DataAsAt&lt;&gt;"Select Claim Period",DataAsAt&gt;='Quarterly Performance'!M$3),IFERROR('Actuals Achieved'!AB10/'Target Schedule'!O10,""),""))</f>
        <v>0.8</v>
      </c>
      <c r="P10" s="200">
        <f>IF($C10="","",IF(AND(DataAsAt&lt;&gt;"Select Claim Period",DataAsAt&gt;='Quarterly Performance'!P$3),IFERROR('Target Schedule'!P10,""),""))</f>
        <v>15</v>
      </c>
      <c r="Q10" s="201">
        <f>IF($C10="","",IF(AND(DataAsAt&lt;&gt;"Select Claim Period",DataAsAt&gt;='Quarterly Performance'!P$3),IFERROR('Actuals Achieved'!AC10,""),""))</f>
        <v>17</v>
      </c>
      <c r="R10" s="202">
        <f>IF($C10="","",IF(AND(DataAsAt&lt;&gt;"Select Claim Period",DataAsAt&gt;='Quarterly Performance'!P$3),IFERROR('Actuals Achieved'!AC10/'Target Schedule'!P10,""),""))</f>
        <v>1.1333333333333333</v>
      </c>
      <c r="S10" s="200">
        <f>IF($C10="","",IF(AND(DataAsAt&lt;&gt;"Select Claim Period",DataAsAt&gt;='Quarterly Performance'!S$3),IFERROR('Target Schedule'!Q10,""),""))</f>
        <v>15</v>
      </c>
      <c r="T10" s="201">
        <f>IF($C10="","",IF(AND(DataAsAt&lt;&gt;"Select Claim Period",DataAsAt&gt;='Quarterly Performance'!S$3),IFERROR('Actuals Achieved'!AD10,""),""))</f>
        <v>8</v>
      </c>
      <c r="U10" s="202">
        <f>IF($C10="","",IF(AND(DataAsAt&lt;&gt;"Select Claim Period",DataAsAt&gt;='Quarterly Performance'!S$3),IFERROR('Actuals Achieved'!AD10/'Target Schedule'!Q10,""),""))</f>
        <v>0.53333333333333333</v>
      </c>
      <c r="V10" s="200" t="str">
        <f>IF($C10="","",IF(AND(DataAsAt&lt;&gt;"Select Claim Period",DataAsAt&gt;='Quarterly Performance'!V$3),IFERROR('Target Schedule'!R10,""),""))</f>
        <v/>
      </c>
      <c r="W10" s="201" t="str">
        <f>IF($C10="","",IF(AND(DataAsAt&lt;&gt;"Select Claim Period",DataAsAt&gt;='Quarterly Performance'!V$3),IFERROR('Actuals Achieved'!AE10,""),""))</f>
        <v/>
      </c>
      <c r="X10" s="202" t="str">
        <f>IF($C10="","",IF(AND(DataAsAt&lt;&gt;"Select Claim Period",DataAsAt&gt;='Quarterly Performance'!V$3),IFERROR('Actuals Achieved'!AE10/'Target Schedule'!R10,""),""))</f>
        <v/>
      </c>
      <c r="Y10" s="200" t="str">
        <f>IF($C10="","",IF(AND(DataAsAt&lt;&gt;"Select Claim Period",DataAsAt&gt;='Quarterly Performance'!Y$3),IFERROR('Target Schedule'!S10,""),""))</f>
        <v/>
      </c>
      <c r="Z10" s="201" t="str">
        <f>IF($C10="","",IF(AND(DataAsAt&lt;&gt;"Select Claim Period",DataAsAt&gt;='Quarterly Performance'!Y$3),IFERROR('Actuals Achieved'!AF10,""),""))</f>
        <v/>
      </c>
      <c r="AA10" s="202" t="str">
        <f>IF($C10="","",IF(AND(DataAsAt&lt;&gt;"Select Claim Period",DataAsAt&gt;='Quarterly Performance'!Y$3),IFERROR('Actuals Achieved'!AF10/'Target Schedule'!S10,""),""))</f>
        <v/>
      </c>
      <c r="AB10" s="200" t="str">
        <f>IF($C10="","",IF(AND(DataAsAt&lt;&gt;"Select Claim Period",DataAsAt&gt;='Quarterly Performance'!AB$3),IFERROR('Target Schedule'!T10,""),""))</f>
        <v/>
      </c>
      <c r="AC10" s="201" t="str">
        <f>IF($C10="","",IF(AND(DataAsAt&lt;&gt;"Select Claim Period",DataAsAt&gt;='Quarterly Performance'!AB$3),IFERROR('Actuals Achieved'!AG10,""),""))</f>
        <v/>
      </c>
      <c r="AD10" s="202" t="str">
        <f>IF($C10="","",IF(AND(DataAsAt&lt;&gt;"Select Claim Period",DataAsAt&gt;='Quarterly Performance'!AB$3),IFERROR('Actuals Achieved'!AG10/'Target Schedule'!T10,""),""))</f>
        <v/>
      </c>
      <c r="AE10" s="200" t="str">
        <f>IF($C10="","",IF(AND(DataAsAt&lt;&gt;"Select Claim Period",DataAsAt&gt;='Quarterly Performance'!AE$3),IFERROR('Target Schedule'!U10,""),""))</f>
        <v/>
      </c>
      <c r="AF10" s="201" t="str">
        <f>IF($C10="","",IF(AND(DataAsAt&lt;&gt;"Select Claim Period",DataAsAt&gt;='Quarterly Performance'!AE$3),IFERROR('Actuals Achieved'!AF10,""),""))</f>
        <v/>
      </c>
      <c r="AG10" s="202" t="str">
        <f>IF($C10="","",IF(AND(DataAsAt&lt;&gt;"Select Claim Period",DataAsAt&gt;='Quarterly Performance'!AE$3),IFERROR('Actuals Achieved'!AH10/'Target Schedule'!U10,""),""))</f>
        <v/>
      </c>
      <c r="AH10" s="85"/>
      <c r="AI10" s="85"/>
      <c r="AJ10" s="85"/>
      <c r="AK10" s="85"/>
      <c r="AL10" s="85"/>
      <c r="AM10" s="97"/>
      <c r="AN10" s="59"/>
    </row>
    <row r="11" spans="2:40" x14ac:dyDescent="0.3">
      <c r="B11" s="16"/>
      <c r="C11" s="125" t="str">
        <f>IF(POSelected&lt;&gt;"Cor/2/1",IF(Lists!B8&lt;&gt;"",Lists!B8,""),IF(Lists!C8&lt;&gt;"",Lists!C8,""))</f>
        <v>Number with disabilities</v>
      </c>
      <c r="D11" s="200">
        <f>IF($C11="","",IF(AND(DataAsAt&lt;&gt;"Select Claim Period",DataAsAt&gt;='Quarterly Performance'!D$3),IFERROR('Target Schedule'!L11,""),""))</f>
        <v>37</v>
      </c>
      <c r="E11" s="201">
        <f>IF($C11="","",IF(AND(DataAsAt&lt;&gt;"Select Claim Period",DataAsAt&gt;='Quarterly Performance'!D$3),IFERROR('Actuals Achieved'!Y11,""),""))</f>
        <v>37</v>
      </c>
      <c r="F11" s="202">
        <f>IF($C11="","",IF(AND(DataAsAt&lt;&gt;"Select Claim Period",DataAsAt&gt;='Quarterly Performance'!D$3),IFERROR('Actuals Achieved'!Y11/'Target Schedule'!L11,""),""))</f>
        <v>1</v>
      </c>
      <c r="G11" s="200">
        <f>IF($C11="","",IF(AND(DataAsAt&lt;&gt;"Select Claim Period",DataAsAt&gt;='Quarterly Performance'!G$3),IFERROR('Target Schedule'!M11,""),""))</f>
        <v>35</v>
      </c>
      <c r="H11" s="201">
        <f>IF($C11="","",IF(AND(DataAsAt&lt;&gt;"Select Claim Period",DataAsAt&gt;='Quarterly Performance'!G$3),IFERROR('Actuals Achieved'!Z11,""),""))</f>
        <v>45</v>
      </c>
      <c r="I11" s="202">
        <f>IF($C11="","",IF(AND(DataAsAt&lt;&gt;"Select Claim Period",DataAsAt&gt;='Quarterly Performance'!G$3),IFERROR('Actuals Achieved'!Z11/'Target Schedule'!M11,""),""))</f>
        <v>1.2857142857142858</v>
      </c>
      <c r="J11" s="200">
        <f>IF($C11="","",IF(AND(DataAsAt&lt;&gt;"Select Claim Period",DataAsAt&gt;='Quarterly Performance'!J$3),IFERROR('Target Schedule'!N11,""),""))</f>
        <v>33</v>
      </c>
      <c r="K11" s="201">
        <f>IF($C11="","",IF(AND(DataAsAt&lt;&gt;"Select Claim Period",DataAsAt&gt;='Quarterly Performance'!J$3),IFERROR('Actuals Achieved'!AA11,""),""))</f>
        <v>61</v>
      </c>
      <c r="L11" s="202">
        <f>IF($C11="","",IF(AND(DataAsAt&lt;&gt;"Select Claim Period",DataAsAt&gt;='Quarterly Performance'!J$3),IFERROR('Actuals Achieved'!AA11/'Target Schedule'!N11,""),""))</f>
        <v>1.8484848484848484</v>
      </c>
      <c r="M11" s="200">
        <f>IF($C11="","",IF(AND(DataAsAt&lt;&gt;"Select Claim Period",DataAsAt&gt;='Quarterly Performance'!M$3),IFERROR('Target Schedule'!O11,""),""))</f>
        <v>33</v>
      </c>
      <c r="N11" s="201">
        <f>IF($C11="","",IF(AND(DataAsAt&lt;&gt;"Select Claim Period",DataAsAt&gt;='Quarterly Performance'!M$3),IFERROR('Actuals Achieved'!AB11,""),""))</f>
        <v>37</v>
      </c>
      <c r="O11" s="202">
        <f>IF($C11="","",IF(AND(DataAsAt&lt;&gt;"Select Claim Period",DataAsAt&gt;='Quarterly Performance'!M$3),IFERROR('Actuals Achieved'!AB11/'Target Schedule'!O11,""),""))</f>
        <v>1.1212121212121211</v>
      </c>
      <c r="P11" s="200">
        <f>IF($C11="","",IF(AND(DataAsAt&lt;&gt;"Select Claim Period",DataAsAt&gt;='Quarterly Performance'!P$3),IFERROR('Target Schedule'!P11,""),""))</f>
        <v>33</v>
      </c>
      <c r="Q11" s="201">
        <f>IF($C11="","",IF(AND(DataAsAt&lt;&gt;"Select Claim Period",DataAsAt&gt;='Quarterly Performance'!P$3),IFERROR('Actuals Achieved'!AC11,""),""))</f>
        <v>56</v>
      </c>
      <c r="R11" s="202">
        <f>IF($C11="","",IF(AND(DataAsAt&lt;&gt;"Select Claim Period",DataAsAt&gt;='Quarterly Performance'!P$3),IFERROR('Actuals Achieved'!AC11/'Target Schedule'!P11,""),""))</f>
        <v>1.696969696969697</v>
      </c>
      <c r="S11" s="200">
        <f>IF($C11="","",IF(AND(DataAsAt&lt;&gt;"Select Claim Period",DataAsAt&gt;='Quarterly Performance'!S$3),IFERROR('Target Schedule'!Q11,""),""))</f>
        <v>33</v>
      </c>
      <c r="T11" s="201">
        <f>IF($C11="","",IF(AND(DataAsAt&lt;&gt;"Select Claim Period",DataAsAt&gt;='Quarterly Performance'!S$3),IFERROR('Actuals Achieved'!AD11,""),""))</f>
        <v>31</v>
      </c>
      <c r="U11" s="202">
        <f>IF($C11="","",IF(AND(DataAsAt&lt;&gt;"Select Claim Period",DataAsAt&gt;='Quarterly Performance'!S$3),IFERROR('Actuals Achieved'!AD11/'Target Schedule'!Q11,""),""))</f>
        <v>0.93939393939393945</v>
      </c>
      <c r="V11" s="200" t="str">
        <f>IF($C11="","",IF(AND(DataAsAt&lt;&gt;"Select Claim Period",DataAsAt&gt;='Quarterly Performance'!V$3),IFERROR('Target Schedule'!R11,""),""))</f>
        <v/>
      </c>
      <c r="W11" s="201" t="str">
        <f>IF($C11="","",IF(AND(DataAsAt&lt;&gt;"Select Claim Period",DataAsAt&gt;='Quarterly Performance'!V$3),IFERROR('Actuals Achieved'!AE11,""),""))</f>
        <v/>
      </c>
      <c r="X11" s="202" t="str">
        <f>IF($C11="","",IF(AND(DataAsAt&lt;&gt;"Select Claim Period",DataAsAt&gt;='Quarterly Performance'!V$3),IFERROR('Actuals Achieved'!AE11/'Target Schedule'!R11,""),""))</f>
        <v/>
      </c>
      <c r="Y11" s="200" t="str">
        <f>IF($C11="","",IF(AND(DataAsAt&lt;&gt;"Select Claim Period",DataAsAt&gt;='Quarterly Performance'!Y$3),IFERROR('Target Schedule'!S11,""),""))</f>
        <v/>
      </c>
      <c r="Z11" s="201" t="str">
        <f>IF($C11="","",IF(AND(DataAsAt&lt;&gt;"Select Claim Period",DataAsAt&gt;='Quarterly Performance'!Y$3),IFERROR('Actuals Achieved'!AF11,""),""))</f>
        <v/>
      </c>
      <c r="AA11" s="202" t="str">
        <f>IF($C11="","",IF(AND(DataAsAt&lt;&gt;"Select Claim Period",DataAsAt&gt;='Quarterly Performance'!Y$3),IFERROR('Actuals Achieved'!AF11/'Target Schedule'!S11,""),""))</f>
        <v/>
      </c>
      <c r="AB11" s="200" t="str">
        <f>IF($C11="","",IF(AND(DataAsAt&lt;&gt;"Select Claim Period",DataAsAt&gt;='Quarterly Performance'!AB$3),IFERROR('Target Schedule'!T11,""),""))</f>
        <v/>
      </c>
      <c r="AC11" s="201" t="str">
        <f>IF($C11="","",IF(AND(DataAsAt&lt;&gt;"Select Claim Period",DataAsAt&gt;='Quarterly Performance'!AB$3),IFERROR('Actuals Achieved'!AG11,""),""))</f>
        <v/>
      </c>
      <c r="AD11" s="202" t="str">
        <f>IF($C11="","",IF(AND(DataAsAt&lt;&gt;"Select Claim Period",DataAsAt&gt;='Quarterly Performance'!AB$3),IFERROR('Actuals Achieved'!AG11/'Target Schedule'!T11,""),""))</f>
        <v/>
      </c>
      <c r="AE11" s="200" t="str">
        <f>IF($C11="","",IF(AND(DataAsAt&lt;&gt;"Select Claim Period",DataAsAt&gt;='Quarterly Performance'!AE$3),IFERROR('Target Schedule'!U11,""),""))</f>
        <v/>
      </c>
      <c r="AF11" s="201" t="str">
        <f>IF($C11="","",IF(AND(DataAsAt&lt;&gt;"Select Claim Period",DataAsAt&gt;='Quarterly Performance'!AE$3),IFERROR('Actuals Achieved'!AF11,""),""))</f>
        <v/>
      </c>
      <c r="AG11" s="202" t="str">
        <f>IF($C11="","",IF(AND(DataAsAt&lt;&gt;"Select Claim Period",DataAsAt&gt;='Quarterly Performance'!AE$3),IFERROR('Actuals Achieved'!AH11/'Target Schedule'!U11,""),""))</f>
        <v/>
      </c>
      <c r="AH11" s="85"/>
      <c r="AI11" s="85"/>
      <c r="AJ11" s="85"/>
      <c r="AK11" s="85"/>
      <c r="AL11" s="85"/>
      <c r="AM11" s="97"/>
      <c r="AN11" s="59"/>
    </row>
    <row r="12" spans="2:40" x14ac:dyDescent="0.3">
      <c r="B12" s="16"/>
      <c r="C12" s="125" t="str">
        <f>IF(POSelected&lt;&gt;"Cor/2/1",IF(Lists!B9&lt;&gt;"",Lists!B9,""),IF(Lists!C9&lt;&gt;"",Lists!C9,""))</f>
        <v>Number from ethnic minorities</v>
      </c>
      <c r="D12" s="200">
        <f>IF($C12="","",IF(AND(DataAsAt&lt;&gt;"Select Claim Period",DataAsAt&gt;='Quarterly Performance'!D$3),IFERROR('Target Schedule'!L12,""),""))</f>
        <v>3</v>
      </c>
      <c r="E12" s="201">
        <f>IF($C12="","",IF(AND(DataAsAt&lt;&gt;"Select Claim Period",DataAsAt&gt;='Quarterly Performance'!D$3),IFERROR('Actuals Achieved'!Y12,""),""))</f>
        <v>3</v>
      </c>
      <c r="F12" s="202">
        <f>IF($C12="","",IF(AND(DataAsAt&lt;&gt;"Select Claim Period",DataAsAt&gt;='Quarterly Performance'!D$3),IFERROR('Actuals Achieved'!Y12/'Target Schedule'!L12,""),""))</f>
        <v>1</v>
      </c>
      <c r="G12" s="200">
        <f>IF($C12="","",IF(AND(DataAsAt&lt;&gt;"Select Claim Period",DataAsAt&gt;='Quarterly Performance'!G$3),IFERROR('Target Schedule'!M12,""),""))</f>
        <v>2</v>
      </c>
      <c r="H12" s="201">
        <f>IF($C12="","",IF(AND(DataAsAt&lt;&gt;"Select Claim Period",DataAsAt&gt;='Quarterly Performance'!G$3),IFERROR('Actuals Achieved'!Z12,""),""))</f>
        <v>3</v>
      </c>
      <c r="I12" s="202">
        <f>IF($C12="","",IF(AND(DataAsAt&lt;&gt;"Select Claim Period",DataAsAt&gt;='Quarterly Performance'!G$3),IFERROR('Actuals Achieved'!Z12/'Target Schedule'!M12,""),""))</f>
        <v>1.5</v>
      </c>
      <c r="J12" s="200">
        <f>IF($C12="","",IF(AND(DataAsAt&lt;&gt;"Select Claim Period",DataAsAt&gt;='Quarterly Performance'!J$3),IFERROR('Target Schedule'!N12,""),""))</f>
        <v>9</v>
      </c>
      <c r="K12" s="201">
        <f>IF($C12="","",IF(AND(DataAsAt&lt;&gt;"Select Claim Period",DataAsAt&gt;='Quarterly Performance'!J$3),IFERROR('Actuals Achieved'!AA12,""),""))</f>
        <v>5</v>
      </c>
      <c r="L12" s="202">
        <f>IF($C12="","",IF(AND(DataAsAt&lt;&gt;"Select Claim Period",DataAsAt&gt;='Quarterly Performance'!J$3),IFERROR('Actuals Achieved'!AA12/'Target Schedule'!N12,""),""))</f>
        <v>0.55555555555555558</v>
      </c>
      <c r="M12" s="200">
        <f>IF($C12="","",IF(AND(DataAsAt&lt;&gt;"Select Claim Period",DataAsAt&gt;='Quarterly Performance'!M$3),IFERROR('Target Schedule'!O12,""),""))</f>
        <v>9</v>
      </c>
      <c r="N12" s="201">
        <f>IF($C12="","",IF(AND(DataAsAt&lt;&gt;"Select Claim Period",DataAsAt&gt;='Quarterly Performance'!M$3),IFERROR('Actuals Achieved'!AB12,""),""))</f>
        <v>3</v>
      </c>
      <c r="O12" s="202">
        <f>IF($C12="","",IF(AND(DataAsAt&lt;&gt;"Select Claim Period",DataAsAt&gt;='Quarterly Performance'!M$3),IFERROR('Actuals Achieved'!AB12/'Target Schedule'!O12,""),""))</f>
        <v>0.33333333333333331</v>
      </c>
      <c r="P12" s="200">
        <f>IF($C12="","",IF(AND(DataAsAt&lt;&gt;"Select Claim Period",DataAsAt&gt;='Quarterly Performance'!P$3),IFERROR('Target Schedule'!P12,""),""))</f>
        <v>9</v>
      </c>
      <c r="Q12" s="201">
        <f>IF($C12="","",IF(AND(DataAsAt&lt;&gt;"Select Claim Period",DataAsAt&gt;='Quarterly Performance'!P$3),IFERROR('Actuals Achieved'!AC12,""),""))</f>
        <v>5</v>
      </c>
      <c r="R12" s="202">
        <f>IF($C12="","",IF(AND(DataAsAt&lt;&gt;"Select Claim Period",DataAsAt&gt;='Quarterly Performance'!P$3),IFERROR('Actuals Achieved'!AC12/'Target Schedule'!P12,""),""))</f>
        <v>0.55555555555555558</v>
      </c>
      <c r="S12" s="200">
        <f>IF($C12="","",IF(AND(DataAsAt&lt;&gt;"Select Claim Period",DataAsAt&gt;='Quarterly Performance'!S$3),IFERROR('Target Schedule'!Q12,""),""))</f>
        <v>9</v>
      </c>
      <c r="T12" s="201">
        <f>IF($C12="","",IF(AND(DataAsAt&lt;&gt;"Select Claim Period",DataAsAt&gt;='Quarterly Performance'!S$3),IFERROR('Actuals Achieved'!AD12,""),""))</f>
        <v>4</v>
      </c>
      <c r="U12" s="202">
        <f>IF($C12="","",IF(AND(DataAsAt&lt;&gt;"Select Claim Period",DataAsAt&gt;='Quarterly Performance'!S$3),IFERROR('Actuals Achieved'!AD12/'Target Schedule'!Q12,""),""))</f>
        <v>0.44444444444444442</v>
      </c>
      <c r="V12" s="200" t="str">
        <f>IF($C12="","",IF(AND(DataAsAt&lt;&gt;"Select Claim Period",DataAsAt&gt;='Quarterly Performance'!V$3),IFERROR('Target Schedule'!R12,""),""))</f>
        <v/>
      </c>
      <c r="W12" s="201" t="str">
        <f>IF($C12="","",IF(AND(DataAsAt&lt;&gt;"Select Claim Period",DataAsAt&gt;='Quarterly Performance'!V$3),IFERROR('Actuals Achieved'!AE12,""),""))</f>
        <v/>
      </c>
      <c r="X12" s="202" t="str">
        <f>IF($C12="","",IF(AND(DataAsAt&lt;&gt;"Select Claim Period",DataAsAt&gt;='Quarterly Performance'!V$3),IFERROR('Actuals Achieved'!AE12/'Target Schedule'!R12,""),""))</f>
        <v/>
      </c>
      <c r="Y12" s="200" t="str">
        <f>IF($C12="","",IF(AND(DataAsAt&lt;&gt;"Select Claim Period",DataAsAt&gt;='Quarterly Performance'!Y$3),IFERROR('Target Schedule'!S12,""),""))</f>
        <v/>
      </c>
      <c r="Z12" s="201" t="str">
        <f>IF($C12="","",IF(AND(DataAsAt&lt;&gt;"Select Claim Period",DataAsAt&gt;='Quarterly Performance'!Y$3),IFERROR('Actuals Achieved'!AF12,""),""))</f>
        <v/>
      </c>
      <c r="AA12" s="202" t="str">
        <f>IF($C12="","",IF(AND(DataAsAt&lt;&gt;"Select Claim Period",DataAsAt&gt;='Quarterly Performance'!Y$3),IFERROR('Actuals Achieved'!AF12/'Target Schedule'!S12,""),""))</f>
        <v/>
      </c>
      <c r="AB12" s="200" t="str">
        <f>IF($C12="","",IF(AND(DataAsAt&lt;&gt;"Select Claim Period",DataAsAt&gt;='Quarterly Performance'!AB$3),IFERROR('Target Schedule'!T12,""),""))</f>
        <v/>
      </c>
      <c r="AC12" s="201" t="str">
        <f>IF($C12="","",IF(AND(DataAsAt&lt;&gt;"Select Claim Period",DataAsAt&gt;='Quarterly Performance'!AB$3),IFERROR('Actuals Achieved'!AG12,""),""))</f>
        <v/>
      </c>
      <c r="AD12" s="202" t="str">
        <f>IF($C12="","",IF(AND(DataAsAt&lt;&gt;"Select Claim Period",DataAsAt&gt;='Quarterly Performance'!AB$3),IFERROR('Actuals Achieved'!AG12/'Target Schedule'!T12,""),""))</f>
        <v/>
      </c>
      <c r="AE12" s="200" t="str">
        <f>IF($C12="","",IF(AND(DataAsAt&lt;&gt;"Select Claim Period",DataAsAt&gt;='Quarterly Performance'!AE$3),IFERROR('Target Schedule'!U12,""),""))</f>
        <v/>
      </c>
      <c r="AF12" s="201" t="str">
        <f>IF($C12="","",IF(AND(DataAsAt&lt;&gt;"Select Claim Period",DataAsAt&gt;='Quarterly Performance'!AE$3),IFERROR('Actuals Achieved'!AF12,""),""))</f>
        <v/>
      </c>
      <c r="AG12" s="202" t="str">
        <f>IF($C12="","",IF(AND(DataAsAt&lt;&gt;"Select Claim Period",DataAsAt&gt;='Quarterly Performance'!AE$3),IFERROR('Actuals Achieved'!AH12/'Target Schedule'!U12,""),""))</f>
        <v/>
      </c>
      <c r="AH12" s="85"/>
      <c r="AI12" s="85"/>
      <c r="AJ12" s="85"/>
      <c r="AK12" s="85"/>
      <c r="AL12" s="85"/>
      <c r="AM12" s="97"/>
      <c r="AN12" s="59"/>
    </row>
    <row r="13" spans="2:40" ht="17.25" thickBot="1" x14ac:dyDescent="0.35">
      <c r="B13" s="16"/>
      <c r="C13" s="127" t="str">
        <f>IF(POSelected&lt;&gt;"Cor/2/1",IF(Lists!B10&lt;&gt;"",Lists!B10,""),IF(Lists!C10&lt;&gt;"",Lists!C10,""))</f>
        <v/>
      </c>
      <c r="D13" s="203" t="str">
        <f>IF($C13="","",IF(AND(DataAsAt&lt;&gt;"Select Claim Period",DataAsAt&gt;='Quarterly Performance'!D$3),IFERROR('Target Schedule'!L13,""),""))</f>
        <v/>
      </c>
      <c r="E13" s="204" t="str">
        <f>IF($C13="","",IF(AND(DataAsAt&lt;&gt;"Select Claim Period",DataAsAt&gt;='Quarterly Performance'!D$3),IFERROR('Actuals Achieved'!Y13,""),""))</f>
        <v/>
      </c>
      <c r="F13" s="205" t="str">
        <f>IF($C13="","",IF(AND(DataAsAt&lt;&gt;"Select Claim Period",DataAsAt&gt;='Quarterly Performance'!D$3),IFERROR('Actuals Achieved'!Y13/'Target Schedule'!L13,""),""))</f>
        <v/>
      </c>
      <c r="G13" s="206" t="str">
        <f>IF($C13="","",IF(AND(DataAsAt&lt;&gt;"Select Claim Period",DataAsAt&gt;='Quarterly Performance'!G$3),IFERROR('Target Schedule'!M13,""),""))</f>
        <v/>
      </c>
      <c r="H13" s="204" t="str">
        <f>IF($C13="","",IF(AND(DataAsAt&lt;&gt;"Select Claim Period",DataAsAt&gt;='Quarterly Performance'!G$3),IFERROR('Actuals Achieved'!Z13,""),""))</f>
        <v/>
      </c>
      <c r="I13" s="205" t="str">
        <f>IF($C13="","",IF(AND(DataAsAt&lt;&gt;"Select Claim Period",DataAsAt&gt;='Quarterly Performance'!G$3),IFERROR('Actuals Achieved'!Z13/'Target Schedule'!M13,""),""))</f>
        <v/>
      </c>
      <c r="J13" s="206" t="str">
        <f>IF($C13="","",IF(AND(DataAsAt&lt;&gt;"Select Claim Period",DataAsAt&gt;='Quarterly Performance'!J$3),IFERROR('Target Schedule'!N13,""),""))</f>
        <v/>
      </c>
      <c r="K13" s="204" t="str">
        <f>IF($C13="","",IF(AND(DataAsAt&lt;&gt;"Select Claim Period",DataAsAt&gt;='Quarterly Performance'!J$3),IFERROR('Actuals Achieved'!AA13,""),""))</f>
        <v/>
      </c>
      <c r="L13" s="205" t="str">
        <f>IF($C13="","",IF(AND(DataAsAt&lt;&gt;"Select Claim Period",DataAsAt&gt;='Quarterly Performance'!J$3),IFERROR('Actuals Achieved'!AA13/'Target Schedule'!N13,""),""))</f>
        <v/>
      </c>
      <c r="M13" s="206" t="str">
        <f>IF($C13="","",IF(AND(DataAsAt&lt;&gt;"Select Claim Period",DataAsAt&gt;='Quarterly Performance'!M$3),IFERROR('Target Schedule'!O13,""),""))</f>
        <v/>
      </c>
      <c r="N13" s="204" t="str">
        <f>IF($C13="","",IF(AND(DataAsAt&lt;&gt;"Select Claim Period",DataAsAt&gt;='Quarterly Performance'!M$3),IFERROR('Actuals Achieved'!AB13,""),""))</f>
        <v/>
      </c>
      <c r="O13" s="205" t="str">
        <f>IF($C13="","",IF(AND(DataAsAt&lt;&gt;"Select Claim Period",DataAsAt&gt;='Quarterly Performance'!M$3),IFERROR('Actuals Achieved'!AB13/'Target Schedule'!O13,""),""))</f>
        <v/>
      </c>
      <c r="P13" s="206" t="str">
        <f>IF($C13="","",IF(AND(DataAsAt&lt;&gt;"Select Claim Period",DataAsAt&gt;='Quarterly Performance'!P$3),IFERROR('Target Schedule'!P13,""),""))</f>
        <v/>
      </c>
      <c r="Q13" s="204" t="str">
        <f>IF($C13="","",IF(AND(DataAsAt&lt;&gt;"Select Claim Period",DataAsAt&gt;='Quarterly Performance'!P$3),IFERROR('Actuals Achieved'!AC13,""),""))</f>
        <v/>
      </c>
      <c r="R13" s="205" t="str">
        <f>IF($C13="","",IF(AND(DataAsAt&lt;&gt;"Select Claim Period",DataAsAt&gt;='Quarterly Performance'!P$3),IFERROR('Actuals Achieved'!AC13/'Target Schedule'!P13,""),""))</f>
        <v/>
      </c>
      <c r="S13" s="206" t="str">
        <f>IF($C13="","",IF(AND(DataAsAt&lt;&gt;"Select Claim Period",DataAsAt&gt;='Quarterly Performance'!S$3),IFERROR('Target Schedule'!Q13,""),""))</f>
        <v/>
      </c>
      <c r="T13" s="204" t="str">
        <f>IF($C13="","",IF(AND(DataAsAt&lt;&gt;"Select Claim Period",DataAsAt&gt;='Quarterly Performance'!S$3),IFERROR('Actuals Achieved'!AD13,""),""))</f>
        <v/>
      </c>
      <c r="U13" s="205" t="str">
        <f>IF($C13="","",IF(AND(DataAsAt&lt;&gt;"Select Claim Period",DataAsAt&gt;='Quarterly Performance'!S$3),IFERROR('Actuals Achieved'!AD13/'Target Schedule'!Q13,""),""))</f>
        <v/>
      </c>
      <c r="V13" s="206" t="str">
        <f>IF($C13="","",IF(AND(DataAsAt&lt;&gt;"Select Claim Period",DataAsAt&gt;='Quarterly Performance'!V$3),IFERROR('Target Schedule'!R13,""),""))</f>
        <v/>
      </c>
      <c r="W13" s="204" t="str">
        <f>IF($C13="","",IF(AND(DataAsAt&lt;&gt;"Select Claim Period",DataAsAt&gt;='Quarterly Performance'!V$3),IFERROR('Actuals Achieved'!AE13,""),""))</f>
        <v/>
      </c>
      <c r="X13" s="205" t="str">
        <f>IF($C13="","",IF(AND(DataAsAt&lt;&gt;"Select Claim Period",DataAsAt&gt;='Quarterly Performance'!V$3),IFERROR('Actuals Achieved'!AE13/'Target Schedule'!R13,""),""))</f>
        <v/>
      </c>
      <c r="Y13" s="206" t="str">
        <f>IF($C13="","",IF(AND(DataAsAt&lt;&gt;"Select Claim Period",DataAsAt&gt;='Quarterly Performance'!Y$3),IFERROR('Target Schedule'!S13,""),""))</f>
        <v/>
      </c>
      <c r="Z13" s="204" t="str">
        <f>IF($C13="","",IF(AND(DataAsAt&lt;&gt;"Select Claim Period",DataAsAt&gt;='Quarterly Performance'!Y$3),IFERROR('Actuals Achieved'!AF13,""),""))</f>
        <v/>
      </c>
      <c r="AA13" s="205" t="str">
        <f>IF($C13="","",IF(AND(DataAsAt&lt;&gt;"Select Claim Period",DataAsAt&gt;='Quarterly Performance'!Y$3),IFERROR('Actuals Achieved'!AF13/'Target Schedule'!S13,""),""))</f>
        <v/>
      </c>
      <c r="AB13" s="206" t="str">
        <f>IF($C13="","",IF(AND(DataAsAt&lt;&gt;"Select Claim Period",DataAsAt&gt;='Quarterly Performance'!AB$3),IFERROR('Target Schedule'!T13,""),""))</f>
        <v/>
      </c>
      <c r="AC13" s="204" t="str">
        <f>IF($C13="","",IF(AND(DataAsAt&lt;&gt;"Select Claim Period",DataAsAt&gt;='Quarterly Performance'!AB$3),IFERROR('Actuals Achieved'!AG13,""),""))</f>
        <v/>
      </c>
      <c r="AD13" s="205" t="str">
        <f>IF($C13="","",IF(AND(DataAsAt&lt;&gt;"Select Claim Period",DataAsAt&gt;='Quarterly Performance'!AB$3),IFERROR('Actuals Achieved'!AG13/'Target Schedule'!T13,""),""))</f>
        <v/>
      </c>
      <c r="AE13" s="206" t="str">
        <f>IF($C13="","",IF(AND(DataAsAt&lt;&gt;"Select Claim Period",DataAsAt&gt;='Quarterly Performance'!AE$3),IFERROR('Target Schedule'!U13,""),""))</f>
        <v/>
      </c>
      <c r="AF13" s="204" t="str">
        <f>IF($C13="","",IF(AND(DataAsAt&lt;&gt;"Select Claim Period",DataAsAt&gt;='Quarterly Performance'!AE$3),IFERROR('Actuals Achieved'!AF13,""),""))</f>
        <v/>
      </c>
      <c r="AG13" s="205" t="str">
        <f>IF($C13="","",IF(AND(DataAsAt&lt;&gt;"Select Claim Period",DataAsAt&gt;='Quarterly Performance'!AE$3),IFERROR('Actuals Achieved'!AH13/'Target Schedule'!U13,""),""))</f>
        <v/>
      </c>
      <c r="AH13" s="90"/>
      <c r="AI13" s="90"/>
      <c r="AJ13" s="90"/>
      <c r="AK13" s="90"/>
      <c r="AL13" s="90"/>
      <c r="AM13" s="70"/>
      <c r="AN13" s="59"/>
    </row>
    <row r="14" spans="2:40" ht="17.25" thickBot="1" x14ac:dyDescent="0.35">
      <c r="C14" s="77" t="s">
        <v>9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27"/>
      <c r="AI14" s="27"/>
      <c r="AJ14" s="27"/>
      <c r="AK14" s="83"/>
      <c r="AL14" s="66"/>
      <c r="AM14" s="66"/>
    </row>
    <row r="15" spans="2:40" x14ac:dyDescent="0.3">
      <c r="B15" s="16"/>
      <c r="C15" s="152" t="str">
        <f>IF(POSelected&lt;&gt;"Cor/2/1",IF(Lists!D2&lt;&gt;"",Lists!D2,""),IF(Lists!E2&lt;&gt;"",Lists!E2,""))</f>
        <v>Number who move into education or training on leaving</v>
      </c>
      <c r="D15" s="290">
        <f>IF($C15="","",IF(AND(DataAsAt&lt;&gt;"Select Claim Period",DataAsAt&gt;='Quarterly Performance'!D$3),IFERROR(INDEX('Target Schedule'!$L$15:$L$20,MATCH('Quarterly Performance'!$C15,'Quarterly Performance'!$C$15:$C$18,0)),""),""))</f>
        <v>15</v>
      </c>
      <c r="E15" s="291">
        <f>IF($C15="","",IF(AND(DataAsAt&lt;&gt;"Select Claim Period",DataAsAt&gt;='Quarterly Performance'!D$3),IFERROR(INDEX('Actuals Achieved'!$Y$15:$Y$22,MATCH('Quarterly Performance'!$C15,'Actuals Achieved'!$B$15:$B$22,0)),""),""))</f>
        <v>15</v>
      </c>
      <c r="F15" s="209">
        <f>IFERROR(IF(D15&gt;=0,E15/D15),"")</f>
        <v>1</v>
      </c>
      <c r="G15" s="292">
        <f>IF($C15="","",IF(AND(DataAsAt&lt;&gt;"Select Claim Period",DataAsAt&gt;='Quarterly Performance'!G$3),IFERROR(INDEX('Target Schedule'!$M$15:$M$20,MATCH('Quarterly Performance'!$C15,'Quarterly Performance'!$C$15:$C$18,0)),""),""))</f>
        <v>9</v>
      </c>
      <c r="H15" s="291">
        <f>IF($C15="","",IF(AND(DataAsAt&lt;&gt;"Select Claim Period",DataAsAt&gt;='Quarterly Performance'!G$3),IFERROR(INDEX('Actuals Achieved'!$Z$15:$Z$22,MATCH('Quarterly Performance'!$C15,'Actuals Achieved'!$B$15:$B$22,0)),""),""))</f>
        <v>11</v>
      </c>
      <c r="I15" s="209">
        <f>IFERROR(IF(G15&gt;=0,H15/G15),"")</f>
        <v>1.2222222222222223</v>
      </c>
      <c r="J15" s="207">
        <f>IF($C15="","",IF(AND(DataAsAt&lt;&gt;"Select Claim Period",DataAsAt&gt;='Quarterly Performance'!J$3),IFERROR(INDEX('Target Schedule'!$N$15:$N$20,MATCH('Quarterly Performance'!$C15,'Quarterly Performance'!$C$15:$C$18,0)),""),""))</f>
        <v>32</v>
      </c>
      <c r="K15" s="208">
        <f>IF($C15="","",IF(AND(DataAsAt&lt;&gt;"Select Claim Period",DataAsAt&gt;='Quarterly Performance'!J$3),IFERROR(INDEX('Actuals Achieved'!$AA$15:$AA$22,MATCH('Quarterly Performance'!$C15,'Actuals Achieved'!$B$15:$B$22,0)),""),""))</f>
        <v>3</v>
      </c>
      <c r="L15" s="209">
        <f>IFERROR(IF(J15&gt;=0,K15/J15),"")</f>
        <v>9.375E-2</v>
      </c>
      <c r="M15" s="207">
        <f>IF($C15="","",IF(AND(DataAsAt&lt;&gt;"Select Claim Period",DataAsAt&gt;='Quarterly Performance'!M$3),IFERROR(INDEX('Target Schedule'!$O$15:$O$20,MATCH('Quarterly Performance'!$C15,'Quarterly Performance'!$C$15:$C$18,0)),""),""))</f>
        <v>30</v>
      </c>
      <c r="N15" s="208">
        <f>IF($C15="","",IF(AND(DataAsAt&lt;&gt;"Select Claim Period",DataAsAt&gt;='Quarterly Performance'!M$3),IFERROR(INDEX('Actuals Achieved'!$AB$15:$AB$22,MATCH('Quarterly Performance'!$C15,'Actuals Achieved'!$B$15:$B$22,0)),""),""))</f>
        <v>7</v>
      </c>
      <c r="O15" s="209">
        <f>IFERROR(IF(M15&gt;=0,N15/M15),"")</f>
        <v>0.23333333333333334</v>
      </c>
      <c r="P15" s="207">
        <f>IF($C15="","",IF(AND(DataAsAt&lt;&gt;"Select Claim Period",DataAsAt&gt;='Quarterly Performance'!P$3),IFERROR(INDEX('Target Schedule'!$P$15:$P$20,MATCH('Quarterly Performance'!$C15,'Quarterly Performance'!$C$15:$C$18,0)),""),""))</f>
        <v>30</v>
      </c>
      <c r="Q15" s="208">
        <f>IF($C15="","",IF(AND(DataAsAt&lt;&gt;"Select Claim Period",DataAsAt&gt;='Quarterly Performance'!P$3),IFERROR(INDEX('Actuals Achieved'!$AC$15:$AC$22,MATCH('Quarterly Performance'!$C15,'Actuals Achieved'!$B$15:$B$22,0)),""),""))</f>
        <v>9</v>
      </c>
      <c r="R15" s="209">
        <f>IFERROR(IF(P15&gt;=0,Q15/P15),"")</f>
        <v>0.3</v>
      </c>
      <c r="S15" s="207">
        <f>IF($C15="","",IF(AND(DataAsAt&lt;&gt;"Select Claim Period",DataAsAt&gt;='Quarterly Performance'!S$3),IFERROR(INDEX('Target Schedule'!$Q$15:$Q$20,MATCH('Quarterly Performance'!$C15,'Quarterly Performance'!$C$15:$C$18,0)),""),""))</f>
        <v>30</v>
      </c>
      <c r="T15" s="208">
        <f>IF($C15="","",IF(AND(DataAsAt&lt;&gt;"Select Claim Period",DataAsAt&gt;='Quarterly Performance'!S$3),IFERROR(INDEX('Actuals Achieved'!$AD$15:$AD$22,MATCH('Quarterly Performance'!$C15,'Actuals Achieved'!$B$15:$B$22,0)),""),""))</f>
        <v>8</v>
      </c>
      <c r="U15" s="209">
        <f>IFERROR(IF(S15&gt;=0,T15/S15),"")</f>
        <v>0.26666666666666666</v>
      </c>
      <c r="V15" s="207" t="str">
        <f>IF($C15="","",IF(AND(DataAsAt&lt;&gt;"Select Claim Period",DataAsAt&gt;='Quarterly Performance'!V$3),IFERROR(INDEX('Target Schedule'!$R$15:$R$20,MATCH('Quarterly Performance'!$C15,'Quarterly Performance'!$C$15:$C$18,0)),""),""))</f>
        <v/>
      </c>
      <c r="W15" s="208" t="str">
        <f>IF($C15="","",IF(AND(DataAsAt&lt;&gt;"Select Claim Period",DataAsAt&gt;='Quarterly Performance'!V$3),IFERROR(INDEX('Actuals Achieved'!$AE$15:$AE$22,MATCH('Quarterly Performance'!$C15,'Actuals Achieved'!$B$15:$B$22,0)),""),""))</f>
        <v/>
      </c>
      <c r="X15" s="209" t="str">
        <f>IFERROR(IF(V15&gt;=0,W15/V15),"")</f>
        <v/>
      </c>
      <c r="Y15" s="207" t="str">
        <f>IF($C15="","",IF(AND(DataAsAt&lt;&gt;"Select Claim Period",DataAsAt&gt;='Quarterly Performance'!Y$3),IFERROR(INDEX('Target Schedule'!$S$15:$S$20,MATCH('Quarterly Performance'!$C15,'Quarterly Performance'!$C$15:$C$18,0)),""),""))</f>
        <v/>
      </c>
      <c r="Z15" s="208" t="str">
        <f>IF($C15="","",IF(AND(DataAsAt&lt;&gt;"Select Claim Period",DataAsAt&gt;='Quarterly Performance'!Y$3),IFERROR(INDEX('Actuals Achieved'!$AF$15:$AF$22,MATCH('Quarterly Performance'!$C15,'Actuals Achieved'!$B$15:$B$22,0)),""),""))</f>
        <v/>
      </c>
      <c r="AA15" s="209" t="str">
        <f>IFERROR(IF(Y15&gt;=0,Z15/Y15),"")</f>
        <v/>
      </c>
      <c r="AB15" s="207" t="str">
        <f>IF($C15="","",IF(AND(DataAsAt&lt;&gt;"Select Claim Period",DataAsAt&gt;='Quarterly Performance'!AB$3),IFERROR(INDEX('Target Schedule'!$T$15:$T$20,MATCH('Quarterly Performance'!$C15,'Quarterly Performance'!$C$15:$C$18,0)),""),""))</f>
        <v/>
      </c>
      <c r="AC15" s="208" t="str">
        <f>IF($C15="","",IF(AND(DataAsAt&lt;&gt;"Select Claim Period",DataAsAt&gt;='Quarterly Performance'!AB$3),IFERROR(INDEX('Actuals Achieved'!$AG$15:$AG$22,MATCH('Quarterly Performance'!$C15,'Actuals Achieved'!$B$15:$B$22,0)),""),""))</f>
        <v/>
      </c>
      <c r="AD15" s="209" t="str">
        <f>IFERROR(IF(AB15&gt;=0,AC15/AB15),"")</f>
        <v/>
      </c>
      <c r="AE15" s="207" t="str">
        <f>IF($C15="","",IF(AND(DataAsAt&lt;&gt;"Select Claim Period",DataAsAt&gt;='Quarterly Performance'!AE$3),IFERROR(INDEX('Target Schedule'!$U$15:$U$20,MATCH('Quarterly Performance'!$C15,'Quarterly Performance'!$C$15:$C$18,0)),""),""))</f>
        <v/>
      </c>
      <c r="AF15" s="208" t="str">
        <f>IF($C15="","",IF(AND(DataAsAt&lt;&gt;"Select Claim Period",DataAsAt&gt;='Quarterly Performance'!AE$3),IFERROR(INDEX('Actuals Achieved'!$AH$15:$AH$22,MATCH('Quarterly Performance'!$C15,'Actuals Achieved'!$B$15:$B$22,0)),""),""))</f>
        <v/>
      </c>
      <c r="AG15" s="209" t="str">
        <f>IFERROR(IF(AE15&gt;=0,AF15/AE15),"")</f>
        <v/>
      </c>
      <c r="AH15" s="24"/>
      <c r="AI15" s="24"/>
      <c r="AJ15" s="24"/>
      <c r="AK15" s="95"/>
      <c r="AL15" s="95"/>
      <c r="AM15" s="71"/>
      <c r="AN15" s="59"/>
    </row>
    <row r="16" spans="2:40" x14ac:dyDescent="0.3">
      <c r="B16" s="16"/>
      <c r="C16" s="152" t="str">
        <f>IF(POSelected&lt;&gt;"Cor/2/1",IF(Lists!D3&lt;&gt;"",Lists!D3,""),IF(Lists!E3&lt;&gt;"",Lists!E3,""))</f>
        <v>(R1)Unemployed participants into employment</v>
      </c>
      <c r="D16" s="292">
        <f>IF($C16="","",IF(AND(DataAsAt&lt;&gt;"Select Claim Period",DataAsAt&gt;='Quarterly Performance'!D$3),IFERROR(INDEX('Target Schedule'!$L$15:$L$20,MATCH('Quarterly Performance'!$C16,'Quarterly Performance'!$C$15:$C$18,0)),""),""))</f>
        <v>3</v>
      </c>
      <c r="E16" s="291">
        <f>IF($C16="","",IF(AND(DataAsAt&lt;&gt;"Select Claim Period",DataAsAt&gt;='Quarterly Performance'!D$3),IFERROR(INDEX('Actuals Achieved'!$Y$15:$Y$22,MATCH('Quarterly Performance'!$C16,'Actuals Achieved'!$B$15:$B$22,0)),""),""))</f>
        <v>3</v>
      </c>
      <c r="F16" s="202">
        <f t="shared" ref="F16:F18" si="4">IFERROR(IF(D16&gt;=0,E16/D16),"")</f>
        <v>1</v>
      </c>
      <c r="G16" s="292">
        <f>IF($C16="","",IF(AND(DataAsAt&lt;&gt;"Select Claim Period",DataAsAt&gt;='Quarterly Performance'!G$3),IFERROR(INDEX('Target Schedule'!$M$15:$M$20,MATCH('Quarterly Performance'!$C16,'Quarterly Performance'!$C$15:$C$18,0)),""),""))</f>
        <v>10</v>
      </c>
      <c r="H16" s="293">
        <f>IF($C16="","",IF(AND(DataAsAt&lt;&gt;"Select Claim Period",DataAsAt&gt;='Quarterly Performance'!G$3),IFERROR(INDEX('Actuals Achieved'!$Z$15:$Z$22,MATCH('Quarterly Performance'!$C16,'Actuals Achieved'!$B$15:$B$22,0)),""),""))</f>
        <v>10</v>
      </c>
      <c r="I16" s="202">
        <f t="shared" ref="I16:I18" si="5">IFERROR(IF(G16&gt;=0,H16/G16),"")</f>
        <v>1</v>
      </c>
      <c r="J16" s="207">
        <f>IF($C16="","",IF(AND(DataAsAt&lt;&gt;"Select Claim Period",DataAsAt&gt;='Quarterly Performance'!J$3),IFERROR(INDEX('Target Schedule'!$N$15:$N$20,MATCH('Quarterly Performance'!$C16,'Quarterly Performance'!$C$15:$C$18,0)),""),""))</f>
        <v>5</v>
      </c>
      <c r="K16" s="201">
        <f>IF($C16="","",IF(AND(DataAsAt&lt;&gt;"Select Claim Period",DataAsAt&gt;='Quarterly Performance'!J$3),IFERROR(INDEX('Actuals Achieved'!$AA$15:$AA$22,MATCH('Quarterly Performance'!$C16,'Actuals Achieved'!$B$15:$B$22,0)),""),""))</f>
        <v>12</v>
      </c>
      <c r="L16" s="202">
        <f t="shared" ref="L16:L18" si="6">IFERROR(IF(J16&gt;=0,K16/J16),"")</f>
        <v>2.4</v>
      </c>
      <c r="M16" s="207">
        <f>IF($C16="","",IF(AND(DataAsAt&lt;&gt;"Select Claim Period",DataAsAt&gt;='Quarterly Performance'!M$3),IFERROR(INDEX('Target Schedule'!$O$15:$O$20,MATCH('Quarterly Performance'!$C16,'Quarterly Performance'!$C$15:$C$18,0)),""),""))</f>
        <v>5</v>
      </c>
      <c r="N16" s="201">
        <f>IF($C16="","",IF(AND(DataAsAt&lt;&gt;"Select Claim Period",DataAsAt&gt;='Quarterly Performance'!M$3),IFERROR(INDEX('Actuals Achieved'!$AB$15:$AB$22,MATCH('Quarterly Performance'!$C16,'Actuals Achieved'!$B$15:$B$22,0)),""),""))</f>
        <v>10</v>
      </c>
      <c r="O16" s="202">
        <f t="shared" ref="O16:O18" si="7">IFERROR(IF(M16&gt;=0,N16/M16),"")</f>
        <v>2</v>
      </c>
      <c r="P16" s="207">
        <f>IF($C16="","",IF(AND(DataAsAt&lt;&gt;"Select Claim Period",DataAsAt&gt;='Quarterly Performance'!P$3),IFERROR(INDEX('Target Schedule'!$P$15:$P$20,MATCH('Quarterly Performance'!$C16,'Quarterly Performance'!$C$15:$C$18,0)),""),""))</f>
        <v>5</v>
      </c>
      <c r="Q16" s="201">
        <f>IF($C16="","",IF(AND(DataAsAt&lt;&gt;"Select Claim Period",DataAsAt&gt;='Quarterly Performance'!P$3),IFERROR(INDEX('Actuals Achieved'!$AC$15:$AC$22,MATCH('Quarterly Performance'!$C16,'Actuals Achieved'!$B$15:$B$22,0)),""),""))</f>
        <v>10</v>
      </c>
      <c r="R16" s="202">
        <f t="shared" ref="R16:R18" si="8">IFERROR(IF(P16&gt;=0,Q16/P16),"")</f>
        <v>2</v>
      </c>
      <c r="S16" s="207">
        <f>IF($C16="","",IF(AND(DataAsAt&lt;&gt;"Select Claim Period",DataAsAt&gt;='Quarterly Performance'!S$3),IFERROR(INDEX('Target Schedule'!$Q$15:$Q$20,MATCH('Quarterly Performance'!$C16,'Quarterly Performance'!$C$15:$C$18,0)),""),""))</f>
        <v>5</v>
      </c>
      <c r="T16" s="201">
        <f>IF($C16="","",IF(AND(DataAsAt&lt;&gt;"Select Claim Period",DataAsAt&gt;='Quarterly Performance'!S$3),IFERROR(INDEX('Actuals Achieved'!$AD$15:$AD$22,MATCH('Quarterly Performance'!$C16,'Actuals Achieved'!$B$15:$B$22,0)),""),""))</f>
        <v>6</v>
      </c>
      <c r="U16" s="202">
        <f t="shared" ref="U16:U18" si="9">IFERROR(IF(S16&gt;=0,T16/S16),"")</f>
        <v>1.2</v>
      </c>
      <c r="V16" s="207" t="str">
        <f>IF($C16="","",IF(AND(DataAsAt&lt;&gt;"Select Claim Period",DataAsAt&gt;='Quarterly Performance'!V$3),IFERROR(INDEX('Target Schedule'!$R$15:$R$20,MATCH('Quarterly Performance'!$C16,'Quarterly Performance'!$C$15:$C$18,0)),""),""))</f>
        <v/>
      </c>
      <c r="W16" s="201" t="str">
        <f>IF($C16="","",IF(AND(DataAsAt&lt;&gt;"Select Claim Period",DataAsAt&gt;='Quarterly Performance'!V$3),IFERROR(INDEX('Actuals Achieved'!$AE$15:$AE$22,MATCH('Quarterly Performance'!$C16,'Actuals Achieved'!$B$15:$B$22,0)),""),""))</f>
        <v/>
      </c>
      <c r="X16" s="202" t="str">
        <f t="shared" ref="X16:X18" si="10">IFERROR(IF(V16&gt;=0,W16/V16),"")</f>
        <v/>
      </c>
      <c r="Y16" s="207" t="str">
        <f>IF($C16="","",IF(AND(DataAsAt&lt;&gt;"Select Claim Period",DataAsAt&gt;='Quarterly Performance'!Y$3),IFERROR(INDEX('Target Schedule'!$S$15:$S$20,MATCH('Quarterly Performance'!$C16,'Quarterly Performance'!$C$15:$C$18,0)),""),""))</f>
        <v/>
      </c>
      <c r="Z16" s="201" t="str">
        <f>IF($C16="","",IF(AND(DataAsAt&lt;&gt;"Select Claim Period",DataAsAt&gt;='Quarterly Performance'!Y$3),IFERROR(INDEX('Actuals Achieved'!$AF$15:$AF$22,MATCH('Quarterly Performance'!$C16,'Actuals Achieved'!$B$15:$B$22,0)),""),""))</f>
        <v/>
      </c>
      <c r="AA16" s="202" t="str">
        <f t="shared" ref="AA16:AA18" si="11">IFERROR(IF(Y16&gt;=0,Z16/Y16),"")</f>
        <v/>
      </c>
      <c r="AB16" s="207" t="str">
        <f>IF($C16="","",IF(AND(DataAsAt&lt;&gt;"Select Claim Period",DataAsAt&gt;='Quarterly Performance'!AB$3),IFERROR(INDEX('Target Schedule'!$T$15:$T$20,MATCH('Quarterly Performance'!$C16,'Quarterly Performance'!$C$15:$C$18,0)),""),""))</f>
        <v/>
      </c>
      <c r="AC16" s="201" t="str">
        <f>IF($C16="","",IF(AND(DataAsAt&lt;&gt;"Select Claim Period",DataAsAt&gt;='Quarterly Performance'!AB$3),IFERROR(INDEX('Actuals Achieved'!$AG$15:$AG$22,MATCH('Quarterly Performance'!$C16,'Actuals Achieved'!$B$15:$B$22,0)),""),""))</f>
        <v/>
      </c>
      <c r="AD16" s="202" t="str">
        <f t="shared" ref="AD16:AD18" si="12">IFERROR(IF(AB16&gt;=0,AC16/AB16),"")</f>
        <v/>
      </c>
      <c r="AE16" s="207" t="str">
        <f>IF($C16="","",IF(AND(DataAsAt&lt;&gt;"Select Claim Period",DataAsAt&gt;='Quarterly Performance'!AE$3),IFERROR(INDEX('Target Schedule'!$U$15:$U$20,MATCH('Quarterly Performance'!$C16,'Quarterly Performance'!$C$15:$C$18,0)),""),""))</f>
        <v/>
      </c>
      <c r="AF16" s="201" t="str">
        <f>IF($C16="","",IF(AND(DataAsAt&lt;&gt;"Select Claim Period",DataAsAt&gt;='Quarterly Performance'!AE$3),IFERROR(INDEX('Actuals Achieved'!$AH$15:$AH$22,MATCH('Quarterly Performance'!$C16,'Actuals Achieved'!$B$15:$B$22,0)),""),""))</f>
        <v/>
      </c>
      <c r="AG16" s="202" t="str">
        <f t="shared" ref="AG16:AG18" si="13">IFERROR(IF(AE16&gt;=0,AF16/AE16),"")</f>
        <v/>
      </c>
      <c r="AH16" s="25"/>
      <c r="AI16" s="25"/>
      <c r="AJ16" s="25"/>
      <c r="AK16" s="85"/>
      <c r="AL16" s="85"/>
      <c r="AM16" s="97"/>
      <c r="AN16" s="59"/>
    </row>
    <row r="17" spans="1:40" ht="33" x14ac:dyDescent="0.3">
      <c r="B17" s="16"/>
      <c r="C17" s="129" t="str">
        <f>IF(POSelected&lt;&gt;"Cor/2/1",IF(Lists!D4&lt;&gt;"",Lists!D4,""),IF(Lists!E4&lt;&gt;"",Lists!E4,""))</f>
        <v>(R2)Economically inactive into employment, including self employment, or into job search on leaving</v>
      </c>
      <c r="D17" s="292">
        <f>IF($C17="","",IF(AND(DataAsAt&lt;&gt;"Select Claim Period",DataAsAt&gt;='Quarterly Performance'!D$3),IFERROR(INDEX('Target Schedule'!$L$15:$L$20,MATCH('Quarterly Performance'!$C17,'Quarterly Performance'!$C$15:$C$18,0)),""),""))</f>
        <v>18</v>
      </c>
      <c r="E17" s="291">
        <f>IF($C17="","",IF(AND(DataAsAt&lt;&gt;"Select Claim Period",DataAsAt&gt;='Quarterly Performance'!D$3),IFERROR(INDEX('Actuals Achieved'!$Y$15:$Y$22,MATCH('Quarterly Performance'!$C17,'Actuals Achieved'!$B$15:$B$22,0)),""),""))</f>
        <v>18</v>
      </c>
      <c r="F17" s="202">
        <f t="shared" si="4"/>
        <v>1</v>
      </c>
      <c r="G17" s="292">
        <f>IF($C17="","",IF(AND(DataAsAt&lt;&gt;"Select Claim Period",DataAsAt&gt;='Quarterly Performance'!G$3),IFERROR(INDEX('Target Schedule'!$M$15:$M$20,MATCH('Quarterly Performance'!$C17,'Quarterly Performance'!$C$15:$C$18,0)),""),""))</f>
        <v>20</v>
      </c>
      <c r="H17" s="294">
        <f>IF($C17="","",IF(AND(DataAsAt&lt;&gt;"Select Claim Period",DataAsAt&gt;='Quarterly Performance'!G$3),IFERROR(INDEX('Actuals Achieved'!$Z$15:$Z$22,MATCH('Quarterly Performance'!$C17,'Actuals Achieved'!$B$15:$B$22,0)),""),""))</f>
        <v>23</v>
      </c>
      <c r="I17" s="202">
        <f t="shared" si="5"/>
        <v>1.1499999999999999</v>
      </c>
      <c r="J17" s="207">
        <f>IF($C17="","",IF(AND(DataAsAt&lt;&gt;"Select Claim Period",DataAsAt&gt;='Quarterly Performance'!J$3),IFERROR(INDEX('Target Schedule'!$N$15:$N$20,MATCH('Quarterly Performance'!$C17,'Quarterly Performance'!$C$15:$C$18,0)),""),""))</f>
        <v>29</v>
      </c>
      <c r="K17" s="200">
        <f>IF($C17="","",IF(AND(DataAsAt&lt;&gt;"Select Claim Period",DataAsAt&gt;='Quarterly Performance'!J$3),IFERROR(INDEX('Actuals Achieved'!$AA$15:$AA$22,MATCH('Quarterly Performance'!$C17,'Actuals Achieved'!$B$15:$B$22,0)),""),""))</f>
        <v>11</v>
      </c>
      <c r="L17" s="202">
        <f t="shared" si="6"/>
        <v>0.37931034482758619</v>
      </c>
      <c r="M17" s="207">
        <f>IF($C17="","",IF(AND(DataAsAt&lt;&gt;"Select Claim Period",DataAsAt&gt;='Quarterly Performance'!M$3),IFERROR(INDEX('Target Schedule'!$O$15:$O$20,MATCH('Quarterly Performance'!$C17,'Quarterly Performance'!$C$15:$C$18,0)),""),""))</f>
        <v>28</v>
      </c>
      <c r="N17" s="200">
        <f>IF($C17="","",IF(AND(DataAsAt&lt;&gt;"Select Claim Period",DataAsAt&gt;='Quarterly Performance'!M$3),IFERROR(INDEX('Actuals Achieved'!$AB$15:$AB$22,MATCH('Quarterly Performance'!$C17,'Actuals Achieved'!$B$15:$B$22,0)),""),""))</f>
        <v>9</v>
      </c>
      <c r="O17" s="202">
        <f t="shared" si="7"/>
        <v>0.32142857142857145</v>
      </c>
      <c r="P17" s="207">
        <f>IF($C17="","",IF(AND(DataAsAt&lt;&gt;"Select Claim Period",DataAsAt&gt;='Quarterly Performance'!P$3),IFERROR(INDEX('Target Schedule'!$P$15:$P$20,MATCH('Quarterly Performance'!$C17,'Quarterly Performance'!$C$15:$C$18,0)),""),""))</f>
        <v>28</v>
      </c>
      <c r="Q17" s="200">
        <f>IF($C17="","",IF(AND(DataAsAt&lt;&gt;"Select Claim Period",DataAsAt&gt;='Quarterly Performance'!P$3),IFERROR(INDEX('Actuals Achieved'!$AC$15:$AC$22,MATCH('Quarterly Performance'!$C17,'Actuals Achieved'!$B$15:$B$22,0)),""),""))</f>
        <v>13</v>
      </c>
      <c r="R17" s="202">
        <f t="shared" si="8"/>
        <v>0.4642857142857143</v>
      </c>
      <c r="S17" s="207">
        <f>IF($C17="","",IF(AND(DataAsAt&lt;&gt;"Select Claim Period",DataAsAt&gt;='Quarterly Performance'!S$3),IFERROR(INDEX('Target Schedule'!$Q$15:$Q$20,MATCH('Quarterly Performance'!$C17,'Quarterly Performance'!$C$15:$C$18,0)),""),""))</f>
        <v>28</v>
      </c>
      <c r="T17" s="200">
        <f>IF($C17="","",IF(AND(DataAsAt&lt;&gt;"Select Claim Period",DataAsAt&gt;='Quarterly Performance'!S$3),IFERROR(INDEX('Actuals Achieved'!$AD$15:$AD$22,MATCH('Quarterly Performance'!$C17,'Actuals Achieved'!$B$15:$B$22,0)),""),""))</f>
        <v>11</v>
      </c>
      <c r="U17" s="202">
        <f t="shared" si="9"/>
        <v>0.39285714285714285</v>
      </c>
      <c r="V17" s="207" t="str">
        <f>IF($C17="","",IF(AND(DataAsAt&lt;&gt;"Select Claim Period",DataAsAt&gt;='Quarterly Performance'!V$3),IFERROR(INDEX('Target Schedule'!$R$15:$R$20,MATCH('Quarterly Performance'!$C17,'Quarterly Performance'!$C$15:$C$18,0)),""),""))</f>
        <v/>
      </c>
      <c r="W17" s="200" t="str">
        <f>IF($C17="","",IF(AND(DataAsAt&lt;&gt;"Select Claim Period",DataAsAt&gt;='Quarterly Performance'!V$3),IFERROR(INDEX('Actuals Achieved'!$AE$15:$AE$22,MATCH('Quarterly Performance'!$C17,'Actuals Achieved'!$B$15:$B$22,0)),""),""))</f>
        <v/>
      </c>
      <c r="X17" s="202" t="str">
        <f t="shared" si="10"/>
        <v/>
      </c>
      <c r="Y17" s="207" t="str">
        <f>IF($C17="","",IF(AND(DataAsAt&lt;&gt;"Select Claim Period",DataAsAt&gt;='Quarterly Performance'!Y$3),IFERROR(INDEX('Target Schedule'!$S$15:$S$20,MATCH('Quarterly Performance'!$C17,'Quarterly Performance'!$C$15:$C$18,0)),""),""))</f>
        <v/>
      </c>
      <c r="Z17" s="200" t="str">
        <f>IF($C17="","",IF(AND(DataAsAt&lt;&gt;"Select Claim Period",DataAsAt&gt;='Quarterly Performance'!Y$3),IFERROR(INDEX('Actuals Achieved'!$AF$15:$AF$22,MATCH('Quarterly Performance'!$C17,'Actuals Achieved'!$B$15:$B$22,0)),""),""))</f>
        <v/>
      </c>
      <c r="AA17" s="202" t="str">
        <f t="shared" si="11"/>
        <v/>
      </c>
      <c r="AB17" s="207" t="str">
        <f>IF($C17="","",IF(AND(DataAsAt&lt;&gt;"Select Claim Period",DataAsAt&gt;='Quarterly Performance'!AB$3),IFERROR(INDEX('Target Schedule'!$T$15:$T$20,MATCH('Quarterly Performance'!$C17,'Quarterly Performance'!$C$15:$C$18,0)),""),""))</f>
        <v/>
      </c>
      <c r="AC17" s="200" t="str">
        <f>IF($C17="","",IF(AND(DataAsAt&lt;&gt;"Select Claim Period",DataAsAt&gt;='Quarterly Performance'!AB$3),IFERROR(INDEX('Actuals Achieved'!$AG$15:$AG$22,MATCH('Quarterly Performance'!$C17,'Actuals Achieved'!$B$15:$B$22,0)),""),""))</f>
        <v/>
      </c>
      <c r="AD17" s="202" t="str">
        <f t="shared" si="12"/>
        <v/>
      </c>
      <c r="AE17" s="207" t="str">
        <f>IF($C17="","",IF(AND(DataAsAt&lt;&gt;"Select Claim Period",DataAsAt&gt;='Quarterly Performance'!AE$3),IFERROR(INDEX('Target Schedule'!$U$15:$U$20,MATCH('Quarterly Performance'!$C17,'Quarterly Performance'!$C$15:$C$18,0)),""),""))</f>
        <v/>
      </c>
      <c r="AF17" s="200" t="str">
        <f>IF($C17="","",IF(AND(DataAsAt&lt;&gt;"Select Claim Period",DataAsAt&gt;='Quarterly Performance'!AE$3),IFERROR(INDEX('Actuals Achieved'!$AH$15:$AH$22,MATCH('Quarterly Performance'!$C17,'Actuals Achieved'!$B$15:$B$22,0)),""),""))</f>
        <v/>
      </c>
      <c r="AG17" s="202" t="str">
        <f t="shared" si="13"/>
        <v/>
      </c>
      <c r="AH17" s="25"/>
      <c r="AI17" s="25"/>
      <c r="AJ17" s="25"/>
      <c r="AK17" s="85"/>
      <c r="AL17" s="85"/>
      <c r="AM17" s="97"/>
      <c r="AN17" s="59"/>
    </row>
    <row r="18" spans="1:40" x14ac:dyDescent="0.3">
      <c r="B18" s="16"/>
      <c r="C18" s="131" t="str">
        <f>IF(UPPER(LEFT(POSelected,3))="LON",Lists!D5,"")</f>
        <v/>
      </c>
      <c r="D18" s="292" t="str">
        <f>IF($C18="","",IF(AND(DataAsAt&lt;&gt;"Select Claim Period",DataAsAt&gt;='Quarterly Performance'!D$3),IFERROR(INDEX('Target Schedule'!$L$15:$L$20,MATCH('Quarterly Performance'!$C18,'Quarterly Performance'!$C$15:$C$18,0)),""),""))</f>
        <v/>
      </c>
      <c r="E18" s="291" t="str">
        <f>IF($C18="","",IF(AND(DataAsAt&lt;&gt;"Select Claim Period",DataAsAt&gt;='Quarterly Performance'!D$3),IFERROR(INDEX('Actuals Achieved'!$Y$15:$Y$22,MATCH('Quarterly Performance'!$C18,'Actuals Achieved'!$B$15:$B$22,0)),""),""))</f>
        <v/>
      </c>
      <c r="F18" s="202" t="str">
        <f t="shared" si="4"/>
        <v/>
      </c>
      <c r="G18" s="292" t="str">
        <f>IF($C18="","",IF(AND(DataAsAt&lt;&gt;"Select Claim Period",DataAsAt&gt;='Quarterly Performance'!G$3),IFERROR(INDEX('Target Schedule'!$M$15:$M$20,MATCH('Quarterly Performance'!$C18,'Quarterly Performance'!$C$15:$C$18,0)),""),""))</f>
        <v/>
      </c>
      <c r="H18" s="294" t="str">
        <f>IF($C18="","",IF(AND(DataAsAt&lt;&gt;"Select Claim Period",DataAsAt&gt;='Quarterly Performance'!G$3),IFERROR(INDEX('Actuals Achieved'!$Z$15:$Z$22,MATCH('Quarterly Performance'!$C18,'Actuals Achieved'!$B$15:$B$22,0)),""),""))</f>
        <v/>
      </c>
      <c r="I18" s="202" t="str">
        <f t="shared" si="5"/>
        <v/>
      </c>
      <c r="J18" s="207" t="str">
        <f>IF($C18="","",IF(AND(DataAsAt&lt;&gt;"Select Claim Period",DataAsAt&gt;='Quarterly Performance'!J$3),IFERROR(INDEX('Target Schedule'!$N$15:$N$20,MATCH('Quarterly Performance'!$C18,'Quarterly Performance'!$C$15:$C$18,0)),""),""))</f>
        <v/>
      </c>
      <c r="K18" s="200" t="str">
        <f>IF($C18="","",IF(AND(DataAsAt&lt;&gt;"Select Claim Period",DataAsAt&gt;='Quarterly Performance'!J$3),IFERROR(INDEX('Actuals Achieved'!$AA$15:$AA$22,MATCH('Quarterly Performance'!$C18,'Actuals Achieved'!$B$15:$B$22,0)),""),""))</f>
        <v/>
      </c>
      <c r="L18" s="202" t="str">
        <f t="shared" si="6"/>
        <v/>
      </c>
      <c r="M18" s="207" t="str">
        <f>IF($C18="","",IF(AND(DataAsAt&lt;&gt;"Select Claim Period",DataAsAt&gt;='Quarterly Performance'!M$3),IFERROR(INDEX('Target Schedule'!$O$15:$O$20,MATCH('Quarterly Performance'!$C18,'Quarterly Performance'!$C$15:$C$18,0)),""),""))</f>
        <v/>
      </c>
      <c r="N18" s="200" t="str">
        <f>IF($C18="","",IF(AND(DataAsAt&lt;&gt;"Select Claim Period",DataAsAt&gt;='Quarterly Performance'!M$3),IFERROR(INDEX('Actuals Achieved'!$AB$15:$AB$22,MATCH('Quarterly Performance'!$C18,'Actuals Achieved'!$B$15:$B$22,0)),""),""))</f>
        <v/>
      </c>
      <c r="O18" s="202" t="str">
        <f t="shared" si="7"/>
        <v/>
      </c>
      <c r="P18" s="207" t="str">
        <f>IF($C18="","",IF(AND(DataAsAt&lt;&gt;"Select Claim Period",DataAsAt&gt;='Quarterly Performance'!P$3),IFERROR(INDEX('Target Schedule'!$P$15:$P$20,MATCH('Quarterly Performance'!$C18,'Quarterly Performance'!$C$15:$C$18,0)),""),""))</f>
        <v/>
      </c>
      <c r="Q18" s="200" t="str">
        <f>IF($C18="","",IF(AND(DataAsAt&lt;&gt;"Select Claim Period",DataAsAt&gt;='Quarterly Performance'!P$3),IFERROR(INDEX('Actuals Achieved'!$AC$15:$AC$22,MATCH('Quarterly Performance'!$C18,'Actuals Achieved'!$B$15:$B$22,0)),""),""))</f>
        <v/>
      </c>
      <c r="R18" s="202" t="str">
        <f t="shared" si="8"/>
        <v/>
      </c>
      <c r="S18" s="207" t="str">
        <f>IF($C18="","",IF(AND(DataAsAt&lt;&gt;"Select Claim Period",DataAsAt&gt;='Quarterly Performance'!S$3),IFERROR(INDEX('Target Schedule'!$Q$15:$Q$20,MATCH('Quarterly Performance'!$C18,'Quarterly Performance'!$C$15:$C$18,0)),""),""))</f>
        <v/>
      </c>
      <c r="T18" s="200" t="str">
        <f>IF($C18="","",IF(AND(DataAsAt&lt;&gt;"Select Claim Period",DataAsAt&gt;='Quarterly Performance'!S$3),IFERROR(INDEX('Actuals Achieved'!$AD$15:$AD$22,MATCH('Quarterly Performance'!$C18,'Actuals Achieved'!$B$15:$B$22,0)),""),""))</f>
        <v/>
      </c>
      <c r="U18" s="202" t="str">
        <f t="shared" si="9"/>
        <v/>
      </c>
      <c r="V18" s="207" t="str">
        <f>IF($C18="","",IF(AND(DataAsAt&lt;&gt;"Select Claim Period",DataAsAt&gt;='Quarterly Performance'!V$3),IFERROR(INDEX('Target Schedule'!$R$15:$R$20,MATCH('Quarterly Performance'!$C18,'Quarterly Performance'!$C$15:$C$18,0)),""),""))</f>
        <v/>
      </c>
      <c r="W18" s="200" t="str">
        <f>IF($C18="","",IF(AND(DataAsAt&lt;&gt;"Select Claim Period",DataAsAt&gt;='Quarterly Performance'!V$3),IFERROR(INDEX('Actuals Achieved'!$AE$15:$AE$22,MATCH('Quarterly Performance'!$C18,'Actuals Achieved'!$B$15:$B$22,0)),""),""))</f>
        <v/>
      </c>
      <c r="X18" s="202" t="str">
        <f t="shared" si="10"/>
        <v/>
      </c>
      <c r="Y18" s="207" t="str">
        <f>IF($C18="","",IF(AND(DataAsAt&lt;&gt;"Select Claim Period",DataAsAt&gt;='Quarterly Performance'!Y$3),IFERROR(INDEX('Target Schedule'!$S$15:$S$20,MATCH('Quarterly Performance'!$C18,'Quarterly Performance'!$C$15:$C$18,0)),""),""))</f>
        <v/>
      </c>
      <c r="Z18" s="200" t="str">
        <f>IF($C18="","",IF(AND(DataAsAt&lt;&gt;"Select Claim Period",DataAsAt&gt;='Quarterly Performance'!Y$3),IFERROR(INDEX('Actuals Achieved'!$AF$15:$AF$22,MATCH('Quarterly Performance'!$C18,'Actuals Achieved'!$B$15:$B$22,0)),""),""))</f>
        <v/>
      </c>
      <c r="AA18" s="202" t="str">
        <f t="shared" si="11"/>
        <v/>
      </c>
      <c r="AB18" s="207" t="str">
        <f>IF($C18="","",IF(AND(DataAsAt&lt;&gt;"Select Claim Period",DataAsAt&gt;='Quarterly Performance'!AB$3),IFERROR(INDEX('Target Schedule'!$T$15:$T$20,MATCH('Quarterly Performance'!$C18,'Quarterly Performance'!$C$15:$C$18,0)),""),""))</f>
        <v/>
      </c>
      <c r="AC18" s="200" t="str">
        <f>IF($C18="","",IF(AND(DataAsAt&lt;&gt;"Select Claim Period",DataAsAt&gt;='Quarterly Performance'!AB$3),IFERROR(INDEX('Actuals Achieved'!$AG$15:$AG$22,MATCH('Quarterly Performance'!$C18,'Actuals Achieved'!$B$15:$B$22,0)),""),""))</f>
        <v/>
      </c>
      <c r="AD18" s="202" t="str">
        <f t="shared" si="12"/>
        <v/>
      </c>
      <c r="AE18" s="207" t="str">
        <f>IF($C18="","",IF(AND(DataAsAt&lt;&gt;"Select Claim Period",DataAsAt&gt;='Quarterly Performance'!AE$3),IFERROR(INDEX('Target Schedule'!$U$15:$U$20,MATCH('Quarterly Performance'!$C18,'Quarterly Performance'!$C$15:$C$18,0)),""),""))</f>
        <v/>
      </c>
      <c r="AF18" s="200" t="str">
        <f>IF($C18="","",IF(AND(DataAsAt&lt;&gt;"Select Claim Period",DataAsAt&gt;='Quarterly Performance'!AE$3),IFERROR(INDEX('Actuals Achieved'!$AH$15:$AH$22,MATCH('Quarterly Performance'!$C18,'Actuals Achieved'!$B$15:$B$22,0)),""),""))</f>
        <v/>
      </c>
      <c r="AG18" s="202" t="str">
        <f t="shared" si="13"/>
        <v/>
      </c>
      <c r="AH18" s="25"/>
      <c r="AI18" s="25"/>
      <c r="AJ18" s="25"/>
      <c r="AK18" s="85"/>
      <c r="AL18" s="85"/>
      <c r="AM18" s="97"/>
      <c r="AN18" s="59"/>
    </row>
    <row r="19" spans="1:40" hidden="1" x14ac:dyDescent="0.3">
      <c r="B19" s="16"/>
      <c r="C19" s="93" t="str">
        <f>IF(POSelected&lt;&gt;"Cor/2/1",IF(Lists!D6&lt;&gt;"",Lists!D6,""),IF(Lists!E6&lt;&gt;"",Lists!E6,""))</f>
        <v/>
      </c>
      <c r="D19" s="200" t="str">
        <f>IF($C19="","",IF(AND(DataAsAt&lt;&gt;"Select Claim Period",DataAsAt&gt;='Quarterly Performance'!D$3),IFERROR('Target Schedule'!L19,""),""))</f>
        <v/>
      </c>
      <c r="E19" s="201" t="str">
        <f>IF($C19="","",IF(AND(DataAsAt&lt;&gt;"Select Claim Period",DataAsAt&gt;='Quarterly Performance'!D$3),IFERROR('Actuals Achieved'!Y19,""),""))</f>
        <v/>
      </c>
      <c r="F19" s="202" t="str">
        <f>IF($C19="","",IF(AND(DataAsAt&lt;&gt;"Select Claim Period",DataAsAt&gt;='Quarterly Performance'!D$3),IFERROR('Actuals Achieved'!Y19/'Target Schedule'!L19,""),""))</f>
        <v/>
      </c>
      <c r="G19" s="200" t="str">
        <f>IF($C19="","",IF(AND(DataAsAt&lt;&gt;"Select Claim Period",DataAsAt&gt;='Quarterly Performance'!G$3),IFERROR('Target Schedule'!M19,""),""))</f>
        <v/>
      </c>
      <c r="H19" s="201" t="str">
        <f>IF($C19="","",IF(AND(DataAsAt&lt;&gt;"Select Claim Period",DataAsAt&gt;='Quarterly Performance'!G$3),IFERROR('Actuals Achieved'!Z19,""),""))</f>
        <v/>
      </c>
      <c r="I19" s="202" t="str">
        <f>IF($C19="","",IF(AND(DataAsAt&lt;&gt;"Select Claim Period",DataAsAt&gt;='Quarterly Performance'!G$3),IFERROR('Actuals Achieved'!AD19/'Target Schedule'!M19,""),""))</f>
        <v/>
      </c>
      <c r="J19" s="200" t="str">
        <f>IF($C19="","",IF(AND(DataAsAt&lt;&gt;"Select Claim Period",DataAsAt&gt;='Quarterly Performance'!J$3),IFERROR('Target Schedule'!N19,""),""))</f>
        <v/>
      </c>
      <c r="K19" s="201" t="str">
        <f>IF($C19="","",IF(AND(DataAsAt&lt;&gt;"Select Claim Period",DataAsAt&gt;='Quarterly Performance'!J$3),IFERROR('Actuals Achieved'!AA19,""),""))</f>
        <v/>
      </c>
      <c r="L19" s="202" t="str">
        <f>IF($C19="","",IF(AND(DataAsAt&lt;&gt;"Select Claim Period",DataAsAt&gt;='Quarterly Performance'!J$3),IFERROR('Actuals Achieved'!AE19/'Target Schedule'!N19,""),""))</f>
        <v/>
      </c>
      <c r="M19" s="200" t="str">
        <f>IF($C19="","",IF(AND(DataAsAt&lt;&gt;"Select Claim Period",DataAsAt&gt;='Quarterly Performance'!M$3),IFERROR('Target Schedule'!O19,""),""))</f>
        <v/>
      </c>
      <c r="N19" s="201" t="str">
        <f>IF($C19="","",IF(AND(DataAsAt&lt;&gt;"Select Claim Period",DataAsAt&gt;='Quarterly Performance'!M$3),IFERROR('Actuals Achieved'!AB19,""),""))</f>
        <v/>
      </c>
      <c r="O19" s="202" t="str">
        <f>IF($C19="","",IF(AND(DataAsAt&lt;&gt;"Select Claim Period",DataAsAt&gt;='Quarterly Performance'!M$3),IFERROR('Actuals Achieved'!AF19/'Target Schedule'!O19,""),""))</f>
        <v/>
      </c>
      <c r="P19" s="200" t="str">
        <f>IF($C19="","",IF(AND(DataAsAt&lt;&gt;"Select Claim Period",DataAsAt&gt;='Quarterly Performance'!P$3),IFERROR('Target Schedule'!P19,""),""))</f>
        <v/>
      </c>
      <c r="Q19" s="201" t="str">
        <f>IF($C19="","",IF(AND(DataAsAt&lt;&gt;"Select Claim Period",DataAsAt&gt;='Quarterly Performance'!P$3),IFERROR('Actuals Achieved'!AC19,""),""))</f>
        <v/>
      </c>
      <c r="R19" s="202" t="str">
        <f>IF($C19="","",IF(AND(DataAsAt&lt;&gt;"Select Claim Period",DataAsAt&gt;='Quarterly Performance'!P$3),IFERROR('Actuals Achieved'!AG19/'Target Schedule'!P19,""),""))</f>
        <v/>
      </c>
      <c r="S19" s="200" t="str">
        <f>IF($C19="","",IF(AND(DataAsAt&lt;&gt;"Select Claim Period",DataAsAt&gt;='Quarterly Performance'!S$3),IFERROR('Target Schedule'!Q19,""),""))</f>
        <v/>
      </c>
      <c r="T19" s="201" t="str">
        <f>IF($C19="","",IF(AND(DataAsAt&lt;&gt;"Select Claim Period",DataAsAt&gt;='Quarterly Performance'!S$3),IFERROR('Actuals Achieved'!AD19,""),""))</f>
        <v/>
      </c>
      <c r="U19" s="202" t="str">
        <f>IF($C19="","",IF(AND(DataAsAt&lt;&gt;"Select Claim Period",DataAsAt&gt;='Quarterly Performance'!S$3),IFERROR('Actuals Achieved'!#REF!/'Target Schedule'!Q19,""),""))</f>
        <v/>
      </c>
      <c r="V19" s="200" t="str">
        <f>IF($C19="","",IF(AND(DataAsAt&lt;&gt;"Select Claim Period",DataAsAt&gt;='Quarterly Performance'!V$3),IFERROR('Target Schedule'!R19,""),""))</f>
        <v/>
      </c>
      <c r="W19" s="201" t="str">
        <f>IF($C19="","",IF(AND(DataAsAt&lt;&gt;"Select Claim Period",DataAsAt&gt;='Quarterly Performance'!V$3),IFERROR('Actuals Achieved'!AE19,""),""))</f>
        <v/>
      </c>
      <c r="X19" s="202" t="str">
        <f>IF($C19="","",IF(AND(DataAsAt&lt;&gt;"Select Claim Period",DataAsAt&gt;='Quarterly Performance'!V$3),IFERROR('Actuals Achieved'!#REF!/'Target Schedule'!R19,""),""))</f>
        <v/>
      </c>
      <c r="Y19" s="200" t="str">
        <f>IF($C19="","",IF(AND(DataAsAt&lt;&gt;"Select Claim Period",DataAsAt&gt;='Quarterly Performance'!Y$3),IFERROR('Target Schedule'!S19,""),""))</f>
        <v/>
      </c>
      <c r="Z19" s="201" t="str">
        <f>IF($C19="","",IF(AND(DataAsAt&lt;&gt;"Select Claim Period",DataAsAt&gt;='Quarterly Performance'!Y$3),IFERROR('Actuals Achieved'!AF19,""),""))</f>
        <v/>
      </c>
      <c r="AA19" s="202" t="str" cm="1">
        <f t="array" ref="AA19">IF($C19="","",IF(AND(DataAsAt&lt;&gt;"Select Claim Period",DataAsAt&gt;='Quarterly Performance'!Y$3),IFERROR('Actuals Achieved'!#REF!/'Target Schedule'!s,""),""))</f>
        <v/>
      </c>
      <c r="AB19" s="200" t="str">
        <f>IF($C19="","",IF(AND(DataAsAt&lt;&gt;"Select Claim Period",DataAsAt&gt;='Quarterly Performance'!AB$3),IFERROR('Target Schedule'!T19,""),""))</f>
        <v/>
      </c>
      <c r="AC19" s="201" t="str">
        <f>IF($C19="","",IF(AND(DataAsAt&lt;&gt;"Select Claim Period",DataAsAt&gt;='Quarterly Performance'!AB$3),IFERROR('Actuals Achieved'!AG19,""),""))</f>
        <v/>
      </c>
      <c r="AD19" s="202" t="str">
        <f>IF($C19="","",IF(AND(DataAsAt&lt;&gt;"Select Claim Period",DataAsAt&gt;='Quarterly Performance'!AB$3),IFERROR('Actuals Achieved'!#REF!/'Target Schedule'!T19,""),""))</f>
        <v/>
      </c>
      <c r="AE19" s="200" t="str">
        <f>IF($C19="","",IF(AND(DataAsAt&lt;&gt;"Select Claim Period",DataAsAt&gt;='Quarterly Performance'!AE$3),IFERROR('Target Schedule'!U19,""),""))</f>
        <v/>
      </c>
      <c r="AF19" s="201" t="str">
        <f>IF($C19="","",IF(AND(DataAsAt&lt;&gt;"Select Claim Period",DataAsAt&gt;='Quarterly Performance'!AE$3),IFERROR('Actuals Achieved'!AH19,""),""))</f>
        <v/>
      </c>
      <c r="AG19" s="202" t="str">
        <f>IF($C19="","",IF(AND(DataAsAt&lt;&gt;"Select Claim Period",DataAsAt&gt;='Quarterly Performance'!AE$3),IFERROR('Actuals Achieved'!AH19/'Target Schedule'!U19,""),""))</f>
        <v/>
      </c>
      <c r="AH19" s="25"/>
      <c r="AI19" s="25"/>
      <c r="AJ19" s="25"/>
      <c r="AK19" s="85"/>
      <c r="AL19" s="85"/>
      <c r="AM19" s="97"/>
      <c r="AN19" s="59"/>
    </row>
    <row r="20" spans="1:40" ht="17.25" thickBot="1" x14ac:dyDescent="0.35">
      <c r="B20" s="16"/>
      <c r="C20" s="69"/>
      <c r="D20" s="200"/>
      <c r="E20" s="201"/>
      <c r="F20" s="202"/>
      <c r="G20" s="200"/>
      <c r="H20" s="201"/>
      <c r="I20" s="202"/>
      <c r="J20" s="200"/>
      <c r="K20" s="201"/>
      <c r="L20" s="202"/>
      <c r="M20" s="200"/>
      <c r="N20" s="201"/>
      <c r="O20" s="202"/>
      <c r="P20" s="200"/>
      <c r="Q20" s="201"/>
      <c r="R20" s="202"/>
      <c r="S20" s="200"/>
      <c r="T20" s="201"/>
      <c r="U20" s="202"/>
      <c r="V20" s="200"/>
      <c r="W20" s="201"/>
      <c r="X20" s="202"/>
      <c r="Y20" s="200"/>
      <c r="Z20" s="201"/>
      <c r="AA20" s="202"/>
      <c r="AB20" s="200"/>
      <c r="AC20" s="201"/>
      <c r="AD20" s="202"/>
      <c r="AE20" s="200"/>
      <c r="AF20" s="201"/>
      <c r="AG20" s="202"/>
      <c r="AH20" s="9"/>
      <c r="AI20" s="9"/>
      <c r="AJ20" s="9"/>
      <c r="AK20" s="85"/>
      <c r="AL20" s="90"/>
      <c r="AM20" s="70"/>
      <c r="AN20" s="59"/>
    </row>
    <row r="21" spans="1:40" ht="17.25" thickBot="1" x14ac:dyDescent="0.35">
      <c r="C21" s="19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66"/>
      <c r="AM21" s="66"/>
    </row>
    <row r="22" spans="1:40" ht="30" customHeight="1" thickBot="1" x14ac:dyDescent="0.35">
      <c r="C22" s="86" t="s">
        <v>24</v>
      </c>
      <c r="D22" s="386" t="s">
        <v>175</v>
      </c>
      <c r="E22" s="376"/>
      <c r="F22" s="387"/>
      <c r="G22" s="388" t="str">
        <f>IF(RIGHT(D22,1)="4",CONCATENATE(LEFT(D22,4)+1," - Q1"),CONCATENATE(LEFT(D22,8),RIGHT(D22,1)+1))</f>
        <v>2021 - Q2</v>
      </c>
      <c r="H22" s="376"/>
      <c r="I22" s="376"/>
      <c r="J22" s="388" t="str">
        <f>IF(RIGHT(G22,1)="4",CONCATENATE(LEFT(G22,4)+1," - Q1"),CONCATENATE(LEFT(G22,8),RIGHT(G22,1)+1))</f>
        <v>2021 - Q3</v>
      </c>
      <c r="K22" s="376"/>
      <c r="L22" s="387"/>
      <c r="M22" s="375" t="str">
        <f>IF(RIGHT(J22,1)="4",CONCATENATE(LEFT(J22,4)+1," - Q1"),CONCATENATE(LEFT(J22,8),RIGHT(J22,1)+1))</f>
        <v>2021 - Q4</v>
      </c>
      <c r="N22" s="376"/>
      <c r="O22" s="376"/>
      <c r="P22" s="388" t="str">
        <f>IF(RIGHT(M22,1)="4",CONCATENATE(LEFT(M22,4)+1," - Q1"),CONCATENATE(LEFT(M22,8),RIGHT(M22,1)+1))</f>
        <v>2022 - Q1</v>
      </c>
      <c r="Q22" s="376"/>
      <c r="R22" s="376"/>
      <c r="S22" s="388" t="str">
        <f>IF(RIGHT(P22,1)="4",CONCATENATE(LEFT(P22,4)+1," - Q1"),CONCATENATE(LEFT(P22,8),RIGHT(P22,1)+1))</f>
        <v>2022 - Q2</v>
      </c>
      <c r="T22" s="376"/>
      <c r="U22" s="376"/>
      <c r="V22" s="388" t="str">
        <f>IF(RIGHT(S22,1)="4",CONCATENATE(LEFT(S22,4)+1," - Q1"),CONCATENATE(LEFT(S22,8),RIGHT(S22,1)+1))</f>
        <v>2022 - Q3</v>
      </c>
      <c r="W22" s="376"/>
      <c r="X22" s="387"/>
      <c r="Y22" s="388" t="str">
        <f>IF(RIGHT(V22,1)="4",CONCATENATE(LEFT(V22,4)+1," - Q1"),CONCATENATE(LEFT(V22,8),RIGHT(V22,1)+1))</f>
        <v>2022 - Q4</v>
      </c>
      <c r="Z22" s="376"/>
      <c r="AA22" s="387"/>
      <c r="AB22" s="388" t="str">
        <f>IF(RIGHT(Y22,1)="4",CONCATENATE(LEFT(Y22,4)+1," - Q1"),CONCATENATE(LEFT(Y22,8),RIGHT(Y22,1)+1))</f>
        <v>2023 - Q1</v>
      </c>
      <c r="AC22" s="376"/>
      <c r="AD22" s="387"/>
      <c r="AE22" s="375" t="str">
        <f>IF(RIGHT(AB22,1)="4",CONCATENATE(LEFT(AB22,4)+1," - Q1"),CONCATENATE(LEFT(AB22,8),RIGHT(AB22,1)+1))</f>
        <v>2023 - Q2</v>
      </c>
      <c r="AF22" s="376"/>
      <c r="AG22" s="376"/>
      <c r="AH22" s="388" t="str">
        <f>IF(RIGHT(AE22,1)="4",CONCATENATE(LEFT(AE22,4)+1," - Q1"),CONCATENATE(LEFT(AE22,8),RIGHT(AE22,1)+1))</f>
        <v>2023 - Q3</v>
      </c>
      <c r="AI22" s="376"/>
      <c r="AJ22" s="389"/>
      <c r="AK22" s="382" t="str">
        <f t="shared" ref="AK22" si="14">IF(RIGHT(AH22,1)="4",CONCATENATE(LEFT(AH22,4)+1," - Q1"),CONCATENATE(LEFT(AH22,8),RIGHT(AH22,1)+1))</f>
        <v>2023 - Q4</v>
      </c>
      <c r="AL22" s="383"/>
      <c r="AM22" s="384"/>
      <c r="AN22" s="59"/>
    </row>
    <row r="23" spans="1:40" ht="17.25" thickBot="1" x14ac:dyDescent="0.35">
      <c r="B23" s="16"/>
      <c r="C23" s="92" t="s">
        <v>25</v>
      </c>
      <c r="D23" s="94" t="s">
        <v>216</v>
      </c>
      <c r="E23" s="80" t="s">
        <v>217</v>
      </c>
      <c r="F23" s="96" t="s">
        <v>218</v>
      </c>
      <c r="G23" s="80" t="str">
        <f>D23</f>
        <v xml:space="preserve">Forecast </v>
      </c>
      <c r="H23" s="80" t="str">
        <f>E23</f>
        <v>Actual</v>
      </c>
      <c r="I23" s="80" t="str">
        <f>F23</f>
        <v>%</v>
      </c>
      <c r="J23" s="80" t="str">
        <f t="shared" ref="J23" si="15">G23</f>
        <v xml:space="preserve">Forecast </v>
      </c>
      <c r="K23" s="80" t="str">
        <f t="shared" ref="K23" si="16">H23</f>
        <v>Actual</v>
      </c>
      <c r="L23" s="80" t="str">
        <f t="shared" ref="L23" si="17">I23</f>
        <v>%</v>
      </c>
      <c r="M23" s="80" t="str">
        <f t="shared" ref="M23" si="18">J23</f>
        <v xml:space="preserve">Forecast </v>
      </c>
      <c r="N23" s="80" t="str">
        <f t="shared" ref="N23" si="19">K23</f>
        <v>Actual</v>
      </c>
      <c r="O23" s="80" t="str">
        <f t="shared" ref="O23" si="20">L23</f>
        <v>%</v>
      </c>
      <c r="P23" s="80" t="str">
        <f t="shared" ref="P23" si="21">M23</f>
        <v xml:space="preserve">Forecast </v>
      </c>
      <c r="Q23" s="80" t="str">
        <f t="shared" ref="Q23" si="22">N23</f>
        <v>Actual</v>
      </c>
      <c r="R23" s="80" t="str">
        <f t="shared" ref="R23" si="23">O23</f>
        <v>%</v>
      </c>
      <c r="S23" s="80" t="str">
        <f t="shared" ref="S23" si="24">P23</f>
        <v xml:space="preserve">Forecast </v>
      </c>
      <c r="T23" s="80" t="str">
        <f t="shared" ref="T23" si="25">Q23</f>
        <v>Actual</v>
      </c>
      <c r="U23" s="80" t="str">
        <f t="shared" ref="U23" si="26">R23</f>
        <v>%</v>
      </c>
      <c r="V23" s="80" t="str">
        <f t="shared" ref="V23" si="27">S23</f>
        <v xml:space="preserve">Forecast </v>
      </c>
      <c r="W23" s="80" t="str">
        <f t="shared" ref="W23" si="28">T23</f>
        <v>Actual</v>
      </c>
      <c r="X23" s="80" t="str">
        <f t="shared" ref="X23" si="29">U23</f>
        <v>%</v>
      </c>
      <c r="Y23" s="80" t="str">
        <f t="shared" ref="Y23" si="30">V23</f>
        <v xml:space="preserve">Forecast </v>
      </c>
      <c r="Z23" s="80" t="str">
        <f t="shared" ref="Z23" si="31">W23</f>
        <v>Actual</v>
      </c>
      <c r="AA23" s="80" t="str">
        <f t="shared" ref="AA23" si="32">X23</f>
        <v>%</v>
      </c>
      <c r="AB23" s="80" t="str">
        <f t="shared" ref="AB23" si="33">Y23</f>
        <v xml:space="preserve">Forecast </v>
      </c>
      <c r="AC23" s="80" t="str">
        <f t="shared" ref="AC23" si="34">Z23</f>
        <v>Actual</v>
      </c>
      <c r="AD23" s="80" t="str">
        <f t="shared" ref="AD23" si="35">AA23</f>
        <v>%</v>
      </c>
      <c r="AE23" s="80" t="str">
        <f>AB23</f>
        <v xml:space="preserve">Forecast </v>
      </c>
      <c r="AF23" s="80" t="str">
        <f t="shared" ref="AF23:AG23" si="36">AC23</f>
        <v>Actual</v>
      </c>
      <c r="AG23" s="80" t="str">
        <f t="shared" si="36"/>
        <v>%</v>
      </c>
      <c r="AH23" s="80" t="str">
        <f t="shared" ref="AH23" si="37">AE23</f>
        <v xml:space="preserve">Forecast </v>
      </c>
      <c r="AI23" s="80" t="str">
        <f t="shared" ref="AI23" si="38">AF23</f>
        <v>Actual</v>
      </c>
      <c r="AJ23" s="80" t="str">
        <f t="shared" ref="AJ23" si="39">AG23</f>
        <v>%</v>
      </c>
      <c r="AK23" s="80" t="str">
        <f t="shared" ref="AK23" si="40">AH23</f>
        <v xml:space="preserve">Forecast </v>
      </c>
      <c r="AL23" s="80" t="str">
        <f t="shared" ref="AL23" si="41">AI23</f>
        <v>Actual</v>
      </c>
      <c r="AM23" s="82" t="str">
        <f t="shared" ref="AM23" si="42">AJ23</f>
        <v>%</v>
      </c>
      <c r="AN23" s="59"/>
    </row>
    <row r="24" spans="1:40" ht="33" x14ac:dyDescent="0.3">
      <c r="A24" s="16"/>
      <c r="B24" s="356" t="s">
        <v>20</v>
      </c>
      <c r="C24" s="267" t="str">
        <f>IF('Target Schedule'!C26="","",'Target Schedule'!C26)</f>
        <v>20% of participants are in work or self employment following their departure from Let's Get Working</v>
      </c>
      <c r="D24" s="207">
        <f>IF($C24="","",IF(AND(DataAsAt&lt;&gt;"Select Claim Period",DataAsAt&gt;='Quarterly Performance'!D$3),IFERROR('Target Schedule'!L26,""),""))</f>
        <v>9</v>
      </c>
      <c r="E24" s="208">
        <f>IF($C24="","",IF(AND(DataAsAt&lt;&gt;"Select Claim Period",DataAsAt&gt;='Quarterly Performance'!D$3),IFERROR('Actuals Achieved'!Y26,""),""))</f>
        <v>8</v>
      </c>
      <c r="F24" s="209">
        <f>IF($C24="","",IF(AND(DataAsAt&lt;&gt;"Select Claim Period",DataAsAt&gt;='Quarterly Performance'!D$3),IFERROR('Actuals Achieved'!Y26/'Target Schedule'!L26,""),""))</f>
        <v>0.88888888888888884</v>
      </c>
      <c r="G24" s="207">
        <f>IF($C24="","",IF(AND(DataAsAt&lt;&gt;"Select Claim Period",DataAsAt&gt;='Quarterly Performance'!G$3),IFERROR('Target Schedule'!M26,""),""))</f>
        <v>7</v>
      </c>
      <c r="H24" s="208">
        <f>IF($C24="","",IF(AND(DataAsAt&lt;&gt;"Select Claim Period",DataAsAt&gt;='Quarterly Performance'!G$3),IFERROR('Actuals Achieved'!Z26,""),""))</f>
        <v>21</v>
      </c>
      <c r="I24" s="209">
        <f>IF($C24="","",IF(AND(DataAsAt&lt;&gt;"Select Claim Period",DataAsAt&gt;='Quarterly Performance'!G$3),IFERROR('Actuals Achieved'!Z26/'Target Schedule'!M26,""),""))</f>
        <v>3</v>
      </c>
      <c r="J24" s="207">
        <f>IF($C24="","",IF(AND(DataAsAt&lt;&gt;"Select Claim Period",DataAsAt&gt;='Quarterly Performance'!J$3),IFERROR('Target Schedule'!N26,""),""))</f>
        <v>13</v>
      </c>
      <c r="K24" s="208">
        <f>IF($C24="","",IF(AND(DataAsAt&lt;&gt;"Select Claim Period",DataAsAt&gt;='Quarterly Performance'!J$3),IFERROR('Actuals Achieved'!AA26,""),""))</f>
        <v>18</v>
      </c>
      <c r="L24" s="209">
        <f>IF($C24="","",IF(AND(DataAsAt&lt;&gt;"Select Claim Period",DataAsAt&gt;='Quarterly Performance'!J$3),IFERROR('Actuals Achieved'!AA26/'Target Schedule'!N26,""),""))</f>
        <v>1.3846153846153846</v>
      </c>
      <c r="M24" s="207">
        <f>IF($C24="","",IF(AND(DataAsAt&lt;&gt;"Select Claim Period",DataAsAt&gt;='Quarterly Performance'!M$3),IFERROR('Target Schedule'!O26,""),""))</f>
        <v>10</v>
      </c>
      <c r="N24" s="208">
        <f>IF($C24="","",IF(AND(DataAsAt&lt;&gt;"Select Claim Period",DataAsAt&gt;='Quarterly Performance'!M$3),IFERROR('Actuals Achieved'!AB26,""),""))</f>
        <v>15</v>
      </c>
      <c r="O24" s="209">
        <f>IF($C24="","",IF(AND(DataAsAt&lt;&gt;"Select Claim Period",DataAsAt&gt;='Quarterly Performance'!M$3),IFERROR('Actuals Achieved'!AB26/'Target Schedule'!O26,""),""))</f>
        <v>1.5</v>
      </c>
      <c r="P24" s="207">
        <f>IF($C24="","",IF(AND(DataAsAt&lt;&gt;"Select Claim Period",DataAsAt&gt;='Quarterly Performance'!P$3),IFERROR('Target Schedule'!P26,""),""))</f>
        <v>10</v>
      </c>
      <c r="Q24" s="208">
        <f>IF($C24="","",IF(AND(DataAsAt&lt;&gt;"Select Claim Period",DataAsAt&gt;='Quarterly Performance'!P$3),IFERROR('Actuals Achieved'!AC26,""),""))</f>
        <v>19</v>
      </c>
      <c r="R24" s="209">
        <f>IF($C24="","",IF(AND(DataAsAt&lt;&gt;"Select Claim Period",DataAsAt&gt;='Quarterly Performance'!P$3),IFERROR('Actuals Achieved'!AC26/'Target Schedule'!P26,""),""))</f>
        <v>1.9</v>
      </c>
      <c r="S24" s="207">
        <f>IF($C24="","",IF(AND(DataAsAt&lt;&gt;"Select Claim Period",DataAsAt&gt;='Quarterly Performance'!S$3),IFERROR('Target Schedule'!Q26,""),""))</f>
        <v>10</v>
      </c>
      <c r="T24" s="208">
        <f>IF($C24="","",IF(AND(DataAsAt&lt;&gt;"Select Claim Period",DataAsAt&gt;='Quarterly Performance'!S$3),IFERROR('Actuals Achieved'!AD26,""),""))</f>
        <v>13</v>
      </c>
      <c r="U24" s="209">
        <f>IF($C24="","",IF(AND(DataAsAt&lt;&gt;"Select Claim Period",DataAsAt&gt;='Quarterly Performance'!S$3),IFERROR('Actuals Achieved'!AD26/'Target Schedule'!Q26,""),""))</f>
        <v>1.3</v>
      </c>
      <c r="V24" s="207" t="str">
        <f>IF($C24="","",IF(AND(DataAsAt&lt;&gt;"Select Claim Period",DataAsAt&gt;='Quarterly Performance'!V$3),IFERROR('Target Schedule'!R26,""),""))</f>
        <v/>
      </c>
      <c r="W24" s="208" t="str">
        <f>IF($C24="","",IF(AND(DataAsAt&lt;&gt;"Select Claim Period",DataAsAt&gt;='Quarterly Performance'!V$3),IFERROR('Actuals Achieved'!AE24,""),""))</f>
        <v/>
      </c>
      <c r="X24" s="209" t="str">
        <f>IF($C24="","",IF(AND(DataAsAt&lt;&gt;"Select Claim Period",DataAsAt&gt;='Quarterly Performance'!V$3),IFERROR('Actuals Achieved'!AE26/'Target Schedule'!R26,""),""))</f>
        <v/>
      </c>
      <c r="Y24" s="207" t="str">
        <f>IF($C24="","",IF(AND(DataAsAt&lt;&gt;"Select Claim Period",DataAsAt&gt;='Quarterly Performance'!Y$3),IFERROR('Target Schedule'!S26,""),""))</f>
        <v/>
      </c>
      <c r="Z24" s="208" t="str">
        <f>IF($C24="","",IF(AND(DataAsAt&lt;&gt;"Select Claim Period",DataAsAt&gt;='Quarterly Performance'!Y$3),IFERROR('Actuals Achieved'!AF26,""),""))</f>
        <v/>
      </c>
      <c r="AA24" s="209" t="str">
        <f>IF($C24="","",IF(AND(DataAsAt&lt;&gt;"Select Claim Period",DataAsAt&gt;='Quarterly Performance'!Y$3),IFERROR('Actuals Achieved'!AF26/'Target Schedule'!S26,""),""))</f>
        <v/>
      </c>
      <c r="AB24" s="207" t="str">
        <f>IF($C24="","",IF(AND(DataAsAt&lt;&gt;"Select Claim Period",DataAsAt&gt;='Quarterly Performance'!AB$3),IFERROR('Target Schedule'!T26,""),""))</f>
        <v/>
      </c>
      <c r="AC24" s="208" t="str">
        <f>IF($C24="","",IF(AND(DataAsAt&lt;&gt;"Select Claim Period",DataAsAt&gt;='Quarterly Performance'!AB$3),IFERROR('Actuals Achieved'!AG26,""),""))</f>
        <v/>
      </c>
      <c r="AD24" s="209" t="str">
        <f>IF($C24="","",IF(AND(DataAsAt&lt;&gt;"Select Claim Period",DataAsAt&gt;='Quarterly Performance'!AB$3),IFERROR('Actuals Achieved'!AG26/'Target Schedule'!T26,""),""))</f>
        <v/>
      </c>
      <c r="AE24" s="207" t="str">
        <f>IF($C24="","",IF(AND(DataAsAt&lt;&gt;"Select Claim Period",DataAsAt&gt;='Quarterly Performance'!AE$3),IFERROR('Target Schedule'!U26,""),""))</f>
        <v/>
      </c>
      <c r="AF24" s="208" t="str">
        <f>IF($C24="","",IF(AND(DataAsAt&lt;&gt;"Select Claim Period",DataAsAt&gt;='Quarterly Performance'!AE$3),IFERROR('Actuals Achieved'!AH26,""),""))</f>
        <v/>
      </c>
      <c r="AG24" s="209" t="str">
        <f>IF($C24="","",IF(AND(DataAsAt&lt;&gt;"Select Claim Period",DataAsAt&gt;='Quarterly Performance'!AE$3),IFERROR('Actuals Achieved'!AH26/'Target Schedule'!U26,""),""))</f>
        <v/>
      </c>
      <c r="AH24" s="84"/>
      <c r="AI24" s="84"/>
      <c r="AJ24" s="84"/>
      <c r="AK24" s="84"/>
      <c r="AL24" s="84"/>
      <c r="AM24" s="67"/>
      <c r="AN24" s="59"/>
    </row>
    <row r="25" spans="1:40" ht="66" x14ac:dyDescent="0.3">
      <c r="A25" s="16"/>
      <c r="B25" s="357"/>
      <c r="C25" s="268" t="str">
        <f>IF('Target Schedule'!C27="","",'Target Schedule'!C27)</f>
        <v>60% of participants have taken one or more active steps towards employment, including undertaking training or learning; actively searched for employment; taken part in job trials, placements or tasters; or volunteered in an employment relevant context</v>
      </c>
      <c r="D25" s="200">
        <f>IF($C25="","",IF(AND(DataAsAt&lt;&gt;"Select Claim Period",DataAsAt&gt;='Quarterly Performance'!D$3),IFERROR('Target Schedule'!L27,""),""))</f>
        <v>31</v>
      </c>
      <c r="E25" s="201">
        <f>IF($C25="","",IF(AND(DataAsAt&lt;&gt;"Select Claim Period",DataAsAt&gt;='Quarterly Performance'!D$3),IFERROR('Actuals Achieved'!Y27,""),""))</f>
        <v>41</v>
      </c>
      <c r="F25" s="202">
        <f>IF($C25="","",IF(AND(DataAsAt&lt;&gt;"Select Claim Period",DataAsAt&gt;='Quarterly Performance'!D$3),IFERROR('Actuals Achieved'!Y27/'Target Schedule'!L27,""),""))</f>
        <v>1.3225806451612903</v>
      </c>
      <c r="G25" s="200">
        <f>IF($C25="","",IF(AND(DataAsAt&lt;&gt;"Select Claim Period",DataAsAt&gt;='Quarterly Performance'!G$3),IFERROR('Target Schedule'!M27,""),""))</f>
        <v>30</v>
      </c>
      <c r="H25" s="201">
        <f>IF($C25="","",IF(AND(DataAsAt&lt;&gt;"Select Claim Period",DataAsAt&gt;='Quarterly Performance'!G$3),IFERROR('Actuals Achieved'!Z27,""),""))</f>
        <v>44</v>
      </c>
      <c r="I25" s="202">
        <f>IF($C25="","",IF(AND(DataAsAt&lt;&gt;"Select Claim Period",DataAsAt&gt;='Quarterly Performance'!G$3),IFERROR('Actuals Achieved'!Z27/'Target Schedule'!M27,""),""))</f>
        <v>1.4666666666666666</v>
      </c>
      <c r="J25" s="200">
        <f>IF($C25="","",IF(AND(DataAsAt&lt;&gt;"Select Claim Period",DataAsAt&gt;='Quarterly Performance'!J$3),IFERROR('Target Schedule'!N27,""),""))</f>
        <v>33</v>
      </c>
      <c r="K25" s="201">
        <f>IF($C25="","",IF(AND(DataAsAt&lt;&gt;"Select Claim Period",DataAsAt&gt;='Quarterly Performance'!J$3),IFERROR('Actuals Achieved'!AA27,""),""))</f>
        <v>28</v>
      </c>
      <c r="L25" s="202">
        <f>IF($C25="","",IF(AND(DataAsAt&lt;&gt;"Select Claim Period",DataAsAt&gt;='Quarterly Performance'!J$3),IFERROR('Actuals Achieved'!AA27/'Target Schedule'!N27,""),""))</f>
        <v>0.84848484848484851</v>
      </c>
      <c r="M25" s="200">
        <f>IF($C25="","",IF(AND(DataAsAt&lt;&gt;"Select Claim Period",DataAsAt&gt;='Quarterly Performance'!M$3),IFERROR('Target Schedule'!O27,""),""))</f>
        <v>29</v>
      </c>
      <c r="N25" s="201">
        <f>IF($C25="","",IF(AND(DataAsAt&lt;&gt;"Select Claim Period",DataAsAt&gt;='Quarterly Performance'!M$3),IFERROR('Actuals Achieved'!AB27,""),""))</f>
        <v>25</v>
      </c>
      <c r="O25" s="202">
        <f>IF($C25="","",IF(AND(DataAsAt&lt;&gt;"Select Claim Period",DataAsAt&gt;='Quarterly Performance'!M$3),IFERROR('Actuals Achieved'!AB27/'Target Schedule'!O27,""),""))</f>
        <v>0.86206896551724133</v>
      </c>
      <c r="P25" s="200">
        <f>IF($C25="","",IF(AND(DataAsAt&lt;&gt;"Select Claim Period",DataAsAt&gt;='Quarterly Performance'!P$3),IFERROR('Target Schedule'!P27,""),""))</f>
        <v>29</v>
      </c>
      <c r="Q25" s="201">
        <f>IF($C25="","",IF(AND(DataAsAt&lt;&gt;"Select Claim Period",DataAsAt&gt;='Quarterly Performance'!P$3),IFERROR('Actuals Achieved'!AC27,""),""))</f>
        <v>35</v>
      </c>
      <c r="R25" s="202">
        <f>IF($C25="","",IF(AND(DataAsAt&lt;&gt;"Select Claim Period",DataAsAt&gt;='Quarterly Performance'!P$3),IFERROR('Actuals Achieved'!AC27/'Target Schedule'!P27,""),""))</f>
        <v>1.2068965517241379</v>
      </c>
      <c r="S25" s="200">
        <f>IF($C25="","",IF(AND(DataAsAt&lt;&gt;"Select Claim Period",DataAsAt&gt;='Quarterly Performance'!S$3),IFERROR('Target Schedule'!Q27,""),""))</f>
        <v>29</v>
      </c>
      <c r="T25" s="201">
        <f>IF($C25="","",IF(AND(DataAsAt&lt;&gt;"Select Claim Period",DataAsAt&gt;='Quarterly Performance'!S$3),IFERROR('Actuals Achieved'!AD27,""),""))</f>
        <v>27</v>
      </c>
      <c r="U25" s="202">
        <f>IF($C25="","",IF(AND(DataAsAt&lt;&gt;"Select Claim Period",DataAsAt&gt;='Quarterly Performance'!S$3),IFERROR('Actuals Achieved'!AD27/'Target Schedule'!Q27,""),""))</f>
        <v>0.93103448275862066</v>
      </c>
      <c r="V25" s="200" t="str">
        <f>IF($C25="","",IF(AND(DataAsAt&lt;&gt;"Select Claim Period",DataAsAt&gt;='Quarterly Performance'!V$3),IFERROR('Target Schedule'!R27,""),""))</f>
        <v/>
      </c>
      <c r="W25" s="201" t="str">
        <f>IF($C25="","",IF(AND(DataAsAt&lt;&gt;"Select Claim Period",DataAsAt&gt;='Quarterly Performance'!V$3),IFERROR('Actuals Achieved'!AE27,""),""))</f>
        <v/>
      </c>
      <c r="X25" s="202" t="str">
        <f>IF($C25="","",IF(AND(DataAsAt&lt;&gt;"Select Claim Period",DataAsAt&gt;='Quarterly Performance'!V$3),IFERROR('Actuals Achieved'!AE27/'Target Schedule'!R27,""),""))</f>
        <v/>
      </c>
      <c r="Y25" s="200" t="str">
        <f>IF($C25="","",IF(AND(DataAsAt&lt;&gt;"Select Claim Period",DataAsAt&gt;='Quarterly Performance'!Y$3),IFERROR('Target Schedule'!S27,""),""))</f>
        <v/>
      </c>
      <c r="Z25" s="201" t="str">
        <f>IF($C25="","",IF(AND(DataAsAt&lt;&gt;"Select Claim Period",DataAsAt&gt;='Quarterly Performance'!Y$3),IFERROR('Actuals Achieved'!AF27,""),""))</f>
        <v/>
      </c>
      <c r="AA25" s="202" t="str">
        <f>IF($C25="","",IF(AND(DataAsAt&lt;&gt;"Select Claim Period",DataAsAt&gt;='Quarterly Performance'!Y$3),IFERROR('Actuals Achieved'!AF27/'Target Schedule'!S27,""),""))</f>
        <v/>
      </c>
      <c r="AB25" s="200" t="str">
        <f>IF($C25="","",IF(AND(DataAsAt&lt;&gt;"Select Claim Period",DataAsAt&gt;='Quarterly Performance'!AB$3),IFERROR('Target Schedule'!T27,""),""))</f>
        <v/>
      </c>
      <c r="AC25" s="201" t="str">
        <f>IF($C25="","",IF(AND(DataAsAt&lt;&gt;"Select Claim Period",DataAsAt&gt;='Quarterly Performance'!AB$3),IFERROR('Actuals Achieved'!AG27,""),""))</f>
        <v/>
      </c>
      <c r="AD25" s="202" t="str">
        <f>IF($C25="","",IF(AND(DataAsAt&lt;&gt;"Select Claim Period",DataAsAt&gt;='Quarterly Performance'!AB$3),IFERROR('Actuals Achieved'!AG27/'Target Schedule'!T27,""),""))</f>
        <v/>
      </c>
      <c r="AE25" s="200" t="str">
        <f>IF($C25="","",IF(AND(DataAsAt&lt;&gt;"Select Claim Period",DataAsAt&gt;='Quarterly Performance'!AE$3),IFERROR('Target Schedule'!U27,""),""))</f>
        <v/>
      </c>
      <c r="AF25" s="201" t="str">
        <f>IF($C25="","",IF(AND(DataAsAt&lt;&gt;"Select Claim Period",DataAsAt&gt;='Quarterly Performance'!AE$3),IFERROR('Actuals Achieved'!AH27,""),""))</f>
        <v/>
      </c>
      <c r="AG25" s="202" t="str">
        <f>IF($C25="","",IF(AND(DataAsAt&lt;&gt;"Select Claim Period",DataAsAt&gt;='Quarterly Performance'!AE$3),IFERROR('Actuals Achieved'!AH27/'Target Schedule'!U27,""),""))</f>
        <v/>
      </c>
      <c r="AH25" s="25"/>
      <c r="AI25" s="25"/>
      <c r="AJ25" s="25"/>
      <c r="AK25" s="25"/>
      <c r="AL25" s="25"/>
      <c r="AM25" s="61"/>
      <c r="AN25" s="59"/>
    </row>
    <row r="26" spans="1:40" ht="33" x14ac:dyDescent="0.3">
      <c r="A26" s="16"/>
      <c r="B26" s="357"/>
      <c r="C26" s="268" t="str">
        <f>IF('Target Schedule'!C28="","",'Target Schedule'!C28)</f>
        <v>60% of participants record improved levels of confidence in their potential to participate in work on leaving the project</v>
      </c>
      <c r="D26" s="200">
        <f>IF($C26="","",IF(AND(DataAsAt&lt;&gt;"Select Claim Period",DataAsAt&gt;='Quarterly Performance'!D$3),IFERROR('Target Schedule'!L28,""),""))</f>
        <v>17</v>
      </c>
      <c r="E26" s="201">
        <f>IF($C26="","",IF(AND(DataAsAt&lt;&gt;"Select Claim Period",DataAsAt&gt;='Quarterly Performance'!D$3),IFERROR('Actuals Achieved'!Y28,""),""))</f>
        <v>20</v>
      </c>
      <c r="F26" s="202">
        <f>IF($C26="","",IF(AND(DataAsAt&lt;&gt;"Select Claim Period",DataAsAt&gt;='Quarterly Performance'!D$3),IFERROR('Actuals Achieved'!Y28/'Target Schedule'!L28,""),""))</f>
        <v>1.1764705882352942</v>
      </c>
      <c r="G26" s="200">
        <f>IF($C26="","",IF(AND(DataAsAt&lt;&gt;"Select Claim Period",DataAsAt&gt;='Quarterly Performance'!G$3),IFERROR('Target Schedule'!M28,""),""))</f>
        <v>15</v>
      </c>
      <c r="H26" s="201">
        <f>IF($C26="","",IF(AND(DataAsAt&lt;&gt;"Select Claim Period",DataAsAt&gt;='Quarterly Performance'!G$3),IFERROR('Actuals Achieved'!Z28,""),""))</f>
        <v>34</v>
      </c>
      <c r="I26" s="202">
        <f>IF($C26="","",IF(AND(DataAsAt&lt;&gt;"Select Claim Period",DataAsAt&gt;='Quarterly Performance'!G$3),IFERROR('Actuals Achieved'!Z28/'Target Schedule'!M28,""),""))</f>
        <v>2.2666666666666666</v>
      </c>
      <c r="J26" s="200">
        <f>IF($C26="","",IF(AND(DataAsAt&lt;&gt;"Select Claim Period",DataAsAt&gt;='Quarterly Performance'!J$3),IFERROR('Target Schedule'!N28,""),""))</f>
        <v>34</v>
      </c>
      <c r="K26" s="201">
        <f>IF($C26="","",IF(AND(DataAsAt&lt;&gt;"Select Claim Period",DataAsAt&gt;='Quarterly Performance'!J$3),IFERROR('Actuals Achieved'!AA28,""),""))</f>
        <v>25</v>
      </c>
      <c r="L26" s="202">
        <f>IF($C26="","",IF(AND(DataAsAt&lt;&gt;"Select Claim Period",DataAsAt&gt;='Quarterly Performance'!J$3),IFERROR('Actuals Achieved'!AA28/'Target Schedule'!N28,""),""))</f>
        <v>0.73529411764705888</v>
      </c>
      <c r="M26" s="200">
        <f>IF($C26="","",IF(AND(DataAsAt&lt;&gt;"Select Claim Period",DataAsAt&gt;='Quarterly Performance'!M$3),IFERROR('Target Schedule'!O28,""),""))</f>
        <v>34</v>
      </c>
      <c r="N26" s="201">
        <f>IF($C26="","",IF(AND(DataAsAt&lt;&gt;"Select Claim Period",DataAsAt&gt;='Quarterly Performance'!M$3),IFERROR('Actuals Achieved'!AB28,""),""))</f>
        <v>18</v>
      </c>
      <c r="O26" s="202">
        <f>IF($C26="","",IF(AND(DataAsAt&lt;&gt;"Select Claim Period",DataAsAt&gt;='Quarterly Performance'!M$3),IFERROR('Actuals Achieved'!AB28/'Target Schedule'!O28,""),""))</f>
        <v>0.52941176470588236</v>
      </c>
      <c r="P26" s="200">
        <f>IF($C26="","",IF(AND(DataAsAt&lt;&gt;"Select Claim Period",DataAsAt&gt;='Quarterly Performance'!P$3),IFERROR('Target Schedule'!P28,""),""))</f>
        <v>34</v>
      </c>
      <c r="Q26" s="201">
        <f>IF($C26="","",IF(AND(DataAsAt&lt;&gt;"Select Claim Period",DataAsAt&gt;='Quarterly Performance'!P$3),IFERROR('Actuals Achieved'!AC28,""),""))</f>
        <v>28</v>
      </c>
      <c r="R26" s="202">
        <f>IF($C26="","",IF(AND(DataAsAt&lt;&gt;"Select Claim Period",DataAsAt&gt;='Quarterly Performance'!P$3),IFERROR('Actuals Achieved'!AC28/'Target Schedule'!P28,""),""))</f>
        <v>0.82352941176470584</v>
      </c>
      <c r="S26" s="200">
        <f>IF($C26="","",IF(AND(DataAsAt&lt;&gt;"Select Claim Period",DataAsAt&gt;='Quarterly Performance'!S$3),IFERROR('Target Schedule'!Q28,""),""))</f>
        <v>34</v>
      </c>
      <c r="T26" s="201">
        <f>IF($C26="","",IF(AND(DataAsAt&lt;&gt;"Select Claim Period",DataAsAt&gt;='Quarterly Performance'!S$3),IFERROR('Actuals Achieved'!AD28,""),""))</f>
        <v>20</v>
      </c>
      <c r="U26" s="202">
        <f>IF($C26="","",IF(AND(DataAsAt&lt;&gt;"Select Claim Period",DataAsAt&gt;='Quarterly Performance'!S$3),IFERROR('Actuals Achieved'!AD28/'Target Schedule'!Q28,""),""))</f>
        <v>0.58823529411764708</v>
      </c>
      <c r="V26" s="200" t="str">
        <f>IF($C26="","",IF(AND(DataAsAt&lt;&gt;"Select Claim Period",DataAsAt&gt;='Quarterly Performance'!V$3),IFERROR('Target Schedule'!R28,""),""))</f>
        <v/>
      </c>
      <c r="W26" s="201" t="str">
        <f>IF($C26="","",IF(AND(DataAsAt&lt;&gt;"Select Claim Period",DataAsAt&gt;='Quarterly Performance'!V$3),IFERROR('Actuals Achieved'!AE28,""),""))</f>
        <v/>
      </c>
      <c r="X26" s="202" t="str">
        <f>IF($C26="","",IF(AND(DataAsAt&lt;&gt;"Select Claim Period",DataAsAt&gt;='Quarterly Performance'!V$3),IFERROR('Actuals Achieved'!AE28/'Target Schedule'!R28,""),""))</f>
        <v/>
      </c>
      <c r="Y26" s="200" t="str">
        <f>IF($C26="","",IF(AND(DataAsAt&lt;&gt;"Select Claim Period",DataAsAt&gt;='Quarterly Performance'!Y$3),IFERROR('Target Schedule'!S28,""),""))</f>
        <v/>
      </c>
      <c r="Z26" s="201" t="str">
        <f>IF($C26="","",IF(AND(DataAsAt&lt;&gt;"Select Claim Period",DataAsAt&gt;='Quarterly Performance'!Y$3),IFERROR('Actuals Achieved'!AF28,""),""))</f>
        <v/>
      </c>
      <c r="AA26" s="202" t="str">
        <f>IF($C26="","",IF(AND(DataAsAt&lt;&gt;"Select Claim Period",DataAsAt&gt;='Quarterly Performance'!Y$3),IFERROR('Actuals Achieved'!AF28/'Target Schedule'!S28,""),""))</f>
        <v/>
      </c>
      <c r="AB26" s="200" t="str">
        <f>IF($C26="","",IF(AND(DataAsAt&lt;&gt;"Select Claim Period",DataAsAt&gt;='Quarterly Performance'!AB$3),IFERROR('Target Schedule'!T28,""),""))</f>
        <v/>
      </c>
      <c r="AC26" s="201" t="str">
        <f>IF($C26="","",IF(AND(DataAsAt&lt;&gt;"Select Claim Period",DataAsAt&gt;='Quarterly Performance'!AB$3),IFERROR('Actuals Achieved'!AG28,""),""))</f>
        <v/>
      </c>
      <c r="AD26" s="202" t="str">
        <f>IF($C26="","",IF(AND(DataAsAt&lt;&gt;"Select Claim Period",DataAsAt&gt;='Quarterly Performance'!AB$3),IFERROR('Actuals Achieved'!AG28/'Target Schedule'!T28,""),""))</f>
        <v/>
      </c>
      <c r="AE26" s="200" t="str">
        <f>IF($C26="","",IF(AND(DataAsAt&lt;&gt;"Select Claim Period",DataAsAt&gt;='Quarterly Performance'!AE$3),IFERROR('Target Schedule'!U28,""),""))</f>
        <v/>
      </c>
      <c r="AF26" s="201" t="str">
        <f>IF($C26="","",IF(AND(DataAsAt&lt;&gt;"Select Claim Period",DataAsAt&gt;='Quarterly Performance'!AE$3),IFERROR('Actuals Achieved'!AH28,""),""))</f>
        <v/>
      </c>
      <c r="AG26" s="202" t="str">
        <f>IF($C26="","",IF(AND(DataAsAt&lt;&gt;"Select Claim Period",DataAsAt&gt;='Quarterly Performance'!AE$3),IFERROR('Actuals Achieved'!AH28/'Target Schedule'!U28,""),""))</f>
        <v/>
      </c>
      <c r="AH26" s="25"/>
      <c r="AI26" s="25"/>
      <c r="AJ26" s="25"/>
      <c r="AK26" s="25"/>
      <c r="AL26" s="25"/>
      <c r="AM26" s="61"/>
      <c r="AN26" s="59"/>
    </row>
    <row r="27" spans="1:40" x14ac:dyDescent="0.3">
      <c r="A27" s="16"/>
      <c r="B27" s="357"/>
      <c r="C27" s="268" t="str">
        <f>IF('Target Schedule'!C29="","",'Target Schedule'!C29)</f>
        <v/>
      </c>
      <c r="D27" s="200" t="str">
        <f>IF($C27="","",IF(AND(DataAsAt&lt;&gt;"Select Claim Period",DataAsAt&gt;='Quarterly Performance'!D$3),IFERROR('Target Schedule'!L29,""),""))</f>
        <v/>
      </c>
      <c r="E27" s="201" t="str">
        <f>IF($C27="","",IF(AND(DataAsAt&lt;&gt;"Select Claim Period",DataAsAt&gt;='Quarterly Performance'!D$3),IFERROR('Actuals Achieved'!Y29,""),""))</f>
        <v/>
      </c>
      <c r="F27" s="202" t="str">
        <f>IF($C27="","",IF(AND(DataAsAt&lt;&gt;"Select Claim Period",DataAsAt&gt;='Quarterly Performance'!D$3),IFERROR('Actuals Achieved'!Y29/'Target Schedule'!L29,""),""))</f>
        <v/>
      </c>
      <c r="G27" s="200" t="str">
        <f>IF($C27="","",IF(AND(DataAsAt&lt;&gt;"Select Claim Period",DataAsAt&gt;='Quarterly Performance'!G$3),IFERROR('Target Schedule'!M29,""),""))</f>
        <v/>
      </c>
      <c r="H27" s="201" t="str">
        <f>IF($C27="","",IF(AND(DataAsAt&lt;&gt;"Select Claim Period",DataAsAt&gt;='Quarterly Performance'!G$3),IFERROR('Actuals Achieved'!Z29,""),""))</f>
        <v/>
      </c>
      <c r="I27" s="202" t="str">
        <f>IF($C27="","",IF(AND(DataAsAt&lt;&gt;"Select Claim Period",DataAsAt&gt;='Quarterly Performance'!G$3),IFERROR('Actuals Achieved'!Z29/'Target Schedule'!M29,""),""))</f>
        <v/>
      </c>
      <c r="J27" s="200" t="str">
        <f>IF($C27="","",IF(AND(DataAsAt&lt;&gt;"Select Claim Period",DataAsAt&gt;='Quarterly Performance'!J$3),IFERROR('Target Schedule'!N29,""),""))</f>
        <v/>
      </c>
      <c r="K27" s="201" t="str">
        <f>IF($C27="","",IF(AND(DataAsAt&lt;&gt;"Select Claim Period",DataAsAt&gt;='Quarterly Performance'!J$3),IFERROR('Actuals Achieved'!AA29,""),""))</f>
        <v/>
      </c>
      <c r="L27" s="202" t="str">
        <f>IF($C27="","",IF(AND(DataAsAt&lt;&gt;"Select Claim Period",DataAsAt&gt;='Quarterly Performance'!J$3),IFERROR('Actuals Achieved'!AA29/'Target Schedule'!N29,""),""))</f>
        <v/>
      </c>
      <c r="M27" s="200" t="str">
        <f>IF($C27="","",IF(AND(DataAsAt&lt;&gt;"Select Claim Period",DataAsAt&gt;='Quarterly Performance'!M$3),IFERROR('Target Schedule'!O29,""),""))</f>
        <v/>
      </c>
      <c r="N27" s="201" t="str">
        <f>IF($C27="","",IF(AND(DataAsAt&lt;&gt;"Select Claim Period",DataAsAt&gt;='Quarterly Performance'!M$3),IFERROR('Actuals Achieved'!AB29,""),""))</f>
        <v/>
      </c>
      <c r="O27" s="202" t="str">
        <f>IF($C27="","",IF(AND(DataAsAt&lt;&gt;"Select Claim Period",DataAsAt&gt;='Quarterly Performance'!M$3),IFERROR('Actuals Achieved'!AB29/'Target Schedule'!O29,""),""))</f>
        <v/>
      </c>
      <c r="P27" s="200" t="str">
        <f>IF($C27="","",IF(AND(DataAsAt&lt;&gt;"Select Claim Period",DataAsAt&gt;='Quarterly Performance'!P$3),IFERROR('Target Schedule'!P29,""),""))</f>
        <v/>
      </c>
      <c r="Q27" s="201" t="str">
        <f>IF($C27="","",IF(AND(DataAsAt&lt;&gt;"Select Claim Period",DataAsAt&gt;='Quarterly Performance'!P$3),IFERROR('Actuals Achieved'!AC29,""),""))</f>
        <v/>
      </c>
      <c r="R27" s="202" t="str">
        <f>IF($C27="","",IF(AND(DataAsAt&lt;&gt;"Select Claim Period",DataAsAt&gt;='Quarterly Performance'!P$3),IFERROR('Actuals Achieved'!AC29/'Target Schedule'!P29,""),""))</f>
        <v/>
      </c>
      <c r="S27" s="200" t="str">
        <f>IF($C27="","",IF(AND(DataAsAt&lt;&gt;"Select Claim Period",DataAsAt&gt;='Quarterly Performance'!S$3),IFERROR('Target Schedule'!Q29,""),""))</f>
        <v/>
      </c>
      <c r="T27" s="201" t="str">
        <f>IF($C27="","",IF(AND(DataAsAt&lt;&gt;"Select Claim Period",DataAsAt&gt;='Quarterly Performance'!S$3),IFERROR('Actuals Achieved'!AD29,""),""))</f>
        <v/>
      </c>
      <c r="U27" s="202" t="str">
        <f>IF($C27="","",IF(AND(DataAsAt&lt;&gt;"Select Claim Period",DataAsAt&gt;='Quarterly Performance'!S$3),IFERROR('Actuals Achieved'!AD29/'Target Schedule'!Q29,""),""))</f>
        <v/>
      </c>
      <c r="V27" s="200" t="str">
        <f>IF($C27="","",IF(AND(DataAsAt&lt;&gt;"Select Claim Period",DataAsAt&gt;='Quarterly Performance'!V$3),IFERROR('Target Schedule'!R29,""),""))</f>
        <v/>
      </c>
      <c r="W27" s="201" t="str">
        <f>IF($C27="","",IF(AND(DataAsAt&lt;&gt;"Select Claim Period",DataAsAt&gt;='Quarterly Performance'!V$3),IFERROR('Actuals Achieved'!AE29,""),""))</f>
        <v/>
      </c>
      <c r="X27" s="202" t="str">
        <f>IF($C27="","",IF(AND(DataAsAt&lt;&gt;"Select Claim Period",DataAsAt&gt;='Quarterly Performance'!V$3),IFERROR('Actuals Achieved'!AE29/'Target Schedule'!R29,""),""))</f>
        <v/>
      </c>
      <c r="Y27" s="200" t="str">
        <f>IF($C27="","",IF(AND(DataAsAt&lt;&gt;"Select Claim Period",DataAsAt&gt;='Quarterly Performance'!Y$3),IFERROR('Target Schedule'!S29,""),""))</f>
        <v/>
      </c>
      <c r="Z27" s="201" t="str">
        <f>IF($C27="","",IF(AND(DataAsAt&lt;&gt;"Select Claim Period",DataAsAt&gt;='Quarterly Performance'!Y$3),IFERROR('Actuals Achieved'!AF29,""),""))</f>
        <v/>
      </c>
      <c r="AA27" s="202" t="str">
        <f>IF($C27="","",IF(AND(DataAsAt&lt;&gt;"Select Claim Period",DataAsAt&gt;='Quarterly Performance'!Y$3),IFERROR('Actuals Achieved'!AF29/'Target Schedule'!S29,""),""))</f>
        <v/>
      </c>
      <c r="AB27" s="200" t="str">
        <f>IF($C27="","",IF(AND(DataAsAt&lt;&gt;"Select Claim Period",DataAsAt&gt;='Quarterly Performance'!AB$3),IFERROR('Target Schedule'!T29,""),""))</f>
        <v/>
      </c>
      <c r="AC27" s="201" t="str">
        <f>IF($C27="","",IF(AND(DataAsAt&lt;&gt;"Select Claim Period",DataAsAt&gt;='Quarterly Performance'!AB$3),IFERROR('Actuals Achieved'!AG29,""),""))</f>
        <v/>
      </c>
      <c r="AD27" s="202" t="str">
        <f>IF($C27="","",IF(AND(DataAsAt&lt;&gt;"Select Claim Period",DataAsAt&gt;='Quarterly Performance'!AB$3),IFERROR('Actuals Achieved'!AG29/'Target Schedule'!T29,""),""))</f>
        <v/>
      </c>
      <c r="AE27" s="200" t="str">
        <f>IF($C27="","",IF(AND(DataAsAt&lt;&gt;"Select Claim Period",DataAsAt&gt;='Quarterly Performance'!AE$3),IFERROR('Target Schedule'!U29,""),""))</f>
        <v/>
      </c>
      <c r="AF27" s="201" t="str">
        <f>IF($C27="","",IF(AND(DataAsAt&lt;&gt;"Select Claim Period",DataAsAt&gt;='Quarterly Performance'!AE$3),IFERROR('Actuals Achieved'!AH29,""),""))</f>
        <v/>
      </c>
      <c r="AG27" s="202" t="str">
        <f>IF($C27="","",IF(AND(DataAsAt&lt;&gt;"Select Claim Period",DataAsAt&gt;='Quarterly Performance'!AE$3),IFERROR('Actuals Achieved'!AH29/'Target Schedule'!U29,""),""))</f>
        <v/>
      </c>
      <c r="AH27" s="25"/>
      <c r="AI27" s="25"/>
      <c r="AJ27" s="25"/>
      <c r="AK27" s="25"/>
      <c r="AL27" s="25"/>
      <c r="AM27" s="61"/>
      <c r="AN27" s="59"/>
    </row>
    <row r="28" spans="1:40" x14ac:dyDescent="0.3">
      <c r="A28" s="16"/>
      <c r="B28" s="357"/>
      <c r="C28" s="268" t="str">
        <f>IF('Target Schedule'!C30="","",'Target Schedule'!C30)</f>
        <v/>
      </c>
      <c r="D28" s="200" t="str">
        <f>IF($C28="","",IF(AND(DataAsAt&lt;&gt;"Select Claim Period",DataAsAt&gt;='Quarterly Performance'!D$3),IFERROR('Target Schedule'!L30,""),""))</f>
        <v/>
      </c>
      <c r="E28" s="201" t="str">
        <f>IF($C28="","",IF(AND(DataAsAt&lt;&gt;"Select Claim Period",DataAsAt&gt;='Quarterly Performance'!D$3),IFERROR('Actuals Achieved'!Y30,""),""))</f>
        <v/>
      </c>
      <c r="F28" s="202" t="str">
        <f>IF($C28="","",IF(AND(DataAsAt&lt;&gt;"Select Claim Period",DataAsAt&gt;='Quarterly Performance'!D$3),IFERROR('Actuals Achieved'!Y30/'Target Schedule'!L30,""),""))</f>
        <v/>
      </c>
      <c r="G28" s="200" t="str">
        <f>IF($C28="","",IF(AND(DataAsAt&lt;&gt;"Select Claim Period",DataAsAt&gt;='Quarterly Performance'!G$3),IFERROR('Target Schedule'!M30,""),""))</f>
        <v/>
      </c>
      <c r="H28" s="201" t="str">
        <f>IF($C28="","",IF(AND(DataAsAt&lt;&gt;"Select Claim Period",DataAsAt&gt;='Quarterly Performance'!G$3),IFERROR('Actuals Achieved'!Z30,""),""))</f>
        <v/>
      </c>
      <c r="I28" s="202" t="str">
        <f>IF($C28="","",IF(AND(DataAsAt&lt;&gt;"Select Claim Period",DataAsAt&gt;='Quarterly Performance'!G$3),IFERROR('Actuals Achieved'!Z30/'Target Schedule'!M30,""),""))</f>
        <v/>
      </c>
      <c r="J28" s="200" t="str">
        <f>IF($C28="","",IF(AND(DataAsAt&lt;&gt;"Select Claim Period",DataAsAt&gt;='Quarterly Performance'!J$3),IFERROR('Target Schedule'!N30,""),""))</f>
        <v/>
      </c>
      <c r="K28" s="201" t="str">
        <f>IF($C28="","",IF(AND(DataAsAt&lt;&gt;"Select Claim Period",DataAsAt&gt;='Quarterly Performance'!J$3),IFERROR('Actuals Achieved'!AA30,""),""))</f>
        <v/>
      </c>
      <c r="L28" s="202" t="str">
        <f>IF($C28="","",IF(AND(DataAsAt&lt;&gt;"Select Claim Period",DataAsAt&gt;='Quarterly Performance'!J$3),IFERROR('Actuals Achieved'!AA30/'Target Schedule'!N30,""),""))</f>
        <v/>
      </c>
      <c r="M28" s="200" t="str">
        <f>IF($C28="","",IF(AND(DataAsAt&lt;&gt;"Select Claim Period",DataAsAt&gt;='Quarterly Performance'!M$3),IFERROR('Target Schedule'!O30,""),""))</f>
        <v/>
      </c>
      <c r="N28" s="201" t="str">
        <f>IF($C28="","",IF(AND(DataAsAt&lt;&gt;"Select Claim Period",DataAsAt&gt;='Quarterly Performance'!M$3),IFERROR('Actuals Achieved'!AB30,""),""))</f>
        <v/>
      </c>
      <c r="O28" s="202" t="str">
        <f>IF($C28="","",IF(AND(DataAsAt&lt;&gt;"Select Claim Period",DataAsAt&gt;='Quarterly Performance'!M$3),IFERROR('Actuals Achieved'!AB30/'Target Schedule'!O30,""),""))</f>
        <v/>
      </c>
      <c r="P28" s="200" t="str">
        <f>IF($C28="","",IF(AND(DataAsAt&lt;&gt;"Select Claim Period",DataAsAt&gt;='Quarterly Performance'!P$3),IFERROR('Target Schedule'!P30,""),""))</f>
        <v/>
      </c>
      <c r="Q28" s="201" t="str">
        <f>IF($C28="","",IF(AND(DataAsAt&lt;&gt;"Select Claim Period",DataAsAt&gt;='Quarterly Performance'!P$3),IFERROR('Actuals Achieved'!AC30,""),""))</f>
        <v/>
      </c>
      <c r="R28" s="202" t="str">
        <f>IF($C28="","",IF(AND(DataAsAt&lt;&gt;"Select Claim Period",DataAsAt&gt;='Quarterly Performance'!P$3),IFERROR('Actuals Achieved'!AC30/'Target Schedule'!P30,""),""))</f>
        <v/>
      </c>
      <c r="S28" s="200" t="str">
        <f>IF($C28="","",IF(AND(DataAsAt&lt;&gt;"Select Claim Period",DataAsAt&gt;='Quarterly Performance'!S$3),IFERROR('Target Schedule'!Q30,""),""))</f>
        <v/>
      </c>
      <c r="T28" s="201" t="str">
        <f>IF($C28="","",IF(AND(DataAsAt&lt;&gt;"Select Claim Period",DataAsAt&gt;='Quarterly Performance'!S$3),IFERROR('Actuals Achieved'!AD30,""),""))</f>
        <v/>
      </c>
      <c r="U28" s="202" t="str">
        <f>IF($C28="","",IF(AND(DataAsAt&lt;&gt;"Select Claim Period",DataAsAt&gt;='Quarterly Performance'!S$3),IFERROR('Actuals Achieved'!AD30/'Target Schedule'!Q30,""),""))</f>
        <v/>
      </c>
      <c r="V28" s="200" t="str">
        <f>IF($C28="","",IF(AND(DataAsAt&lt;&gt;"Select Claim Period",DataAsAt&gt;='Quarterly Performance'!V$3),IFERROR('Target Schedule'!R30,""),""))</f>
        <v/>
      </c>
      <c r="W28" s="201" t="str">
        <f>IF($C28="","",IF(AND(DataAsAt&lt;&gt;"Select Claim Period",DataAsAt&gt;='Quarterly Performance'!V$3),IFERROR('Actuals Achieved'!AE30,""),""))</f>
        <v/>
      </c>
      <c r="X28" s="202" t="str">
        <f>IF($C28="","",IF(AND(DataAsAt&lt;&gt;"Select Claim Period",DataAsAt&gt;='Quarterly Performance'!V$3),IFERROR('Actuals Achieved'!AE30/'Target Schedule'!R30,""),""))</f>
        <v/>
      </c>
      <c r="Y28" s="200" t="str">
        <f>IF($C28="","",IF(AND(DataAsAt&lt;&gt;"Select Claim Period",DataAsAt&gt;='Quarterly Performance'!Y$3),IFERROR('Target Schedule'!S30,""),""))</f>
        <v/>
      </c>
      <c r="Z28" s="201" t="str">
        <f>IF($C28="","",IF(AND(DataAsAt&lt;&gt;"Select Claim Period",DataAsAt&gt;='Quarterly Performance'!Y$3),IFERROR('Actuals Achieved'!AF30,""),""))</f>
        <v/>
      </c>
      <c r="AA28" s="202" t="str">
        <f>IF($C28="","",IF(AND(DataAsAt&lt;&gt;"Select Claim Period",DataAsAt&gt;='Quarterly Performance'!Y$3),IFERROR('Actuals Achieved'!AF30/'Target Schedule'!S30,""),""))</f>
        <v/>
      </c>
      <c r="AB28" s="200" t="str">
        <f>IF($C28="","",IF(AND(DataAsAt&lt;&gt;"Select Claim Period",DataAsAt&gt;='Quarterly Performance'!AB$3),IFERROR('Target Schedule'!T30,""),""))</f>
        <v/>
      </c>
      <c r="AC28" s="201" t="str">
        <f>IF($C28="","",IF(AND(DataAsAt&lt;&gt;"Select Claim Period",DataAsAt&gt;='Quarterly Performance'!AB$3),IFERROR('Actuals Achieved'!AG30,""),""))</f>
        <v/>
      </c>
      <c r="AD28" s="202" t="str">
        <f>IF($C28="","",IF(AND(DataAsAt&lt;&gt;"Select Claim Period",DataAsAt&gt;='Quarterly Performance'!AB$3),IFERROR('Actuals Achieved'!AG30/'Target Schedule'!T30,""),""))</f>
        <v/>
      </c>
      <c r="AE28" s="200" t="str">
        <f>IF($C28="","",IF(AND(DataAsAt&lt;&gt;"Select Claim Period",DataAsAt&gt;='Quarterly Performance'!AE$3),IFERROR('Target Schedule'!U30,""),""))</f>
        <v/>
      </c>
      <c r="AF28" s="201" t="str">
        <f>IF($C28="","",IF(AND(DataAsAt&lt;&gt;"Select Claim Period",DataAsAt&gt;='Quarterly Performance'!AE$3),IFERROR('Actuals Achieved'!AH30,""),""))</f>
        <v/>
      </c>
      <c r="AG28" s="202" t="str">
        <f>IF($C28="","",IF(AND(DataAsAt&lt;&gt;"Select Claim Period",DataAsAt&gt;='Quarterly Performance'!AE$3),IFERROR('Actuals Achieved'!AH30/'Target Schedule'!U30,""),""))</f>
        <v/>
      </c>
      <c r="AH28" s="25"/>
      <c r="AI28" s="25"/>
      <c r="AJ28" s="25"/>
      <c r="AK28" s="25"/>
      <c r="AL28" s="25"/>
      <c r="AM28" s="61"/>
      <c r="AN28" s="59"/>
    </row>
    <row r="29" spans="1:40" ht="17.25" thickBot="1" x14ac:dyDescent="0.35">
      <c r="A29" s="16"/>
      <c r="B29" s="357"/>
      <c r="C29" s="269" t="str">
        <f>IF('Target Schedule'!C31="","",'Target Schedule'!C31)</f>
        <v/>
      </c>
      <c r="D29" s="200" t="str">
        <f>IF($C29="","",IF(AND(DataAsAt&lt;&gt;"Select Claim Period",DataAsAt&gt;='Quarterly Performance'!D$3),IFERROR('Target Schedule'!L31,""),""))</f>
        <v/>
      </c>
      <c r="E29" s="201" t="str">
        <f>IF($C29="","",IF(AND(DataAsAt&lt;&gt;"Select Claim Period",DataAsAt&gt;='Quarterly Performance'!D$3),IFERROR('Actuals Achieved'!Y31,""),""))</f>
        <v/>
      </c>
      <c r="F29" s="202" t="str">
        <f>IF($C29="","",IF(AND(DataAsAt&lt;&gt;"Select Claim Period",DataAsAt&gt;='Quarterly Performance'!D$3),IFERROR('Actuals Achieved'!Y31/'Target Schedule'!L31,""),""))</f>
        <v/>
      </c>
      <c r="G29" s="200" t="str">
        <f>IF($C29="","",IF(AND(DataAsAt&lt;&gt;"Select Claim Period",DataAsAt&gt;='Quarterly Performance'!G$3),IFERROR('Target Schedule'!M31,""),""))</f>
        <v/>
      </c>
      <c r="H29" s="201" t="str">
        <f>IF($C29="","",IF(AND(DataAsAt&lt;&gt;"Select Claim Period",DataAsAt&gt;='Quarterly Performance'!G$3),IFERROR('Actuals Achieved'!Z31,""),""))</f>
        <v/>
      </c>
      <c r="I29" s="202" t="str">
        <f>IF($C29="","",IF(AND(DataAsAt&lt;&gt;"Select Claim Period",DataAsAt&gt;='Quarterly Performance'!G$3),IFERROR('Actuals Achieved'!Z31/'Target Schedule'!M31,""),""))</f>
        <v/>
      </c>
      <c r="J29" s="200" t="str">
        <f>IF($C29="","",IF(AND(DataAsAt&lt;&gt;"Select Claim Period",DataAsAt&gt;='Quarterly Performance'!J$3),IFERROR('Target Schedule'!N31,""),""))</f>
        <v/>
      </c>
      <c r="K29" s="201" t="str">
        <f>IF($C29="","",IF(AND(DataAsAt&lt;&gt;"Select Claim Period",DataAsAt&gt;='Quarterly Performance'!J$3),IFERROR('Actuals Achieved'!AA31,""),""))</f>
        <v/>
      </c>
      <c r="L29" s="202" t="str">
        <f>IF($C29="","",IF(AND(DataAsAt&lt;&gt;"Select Claim Period",DataAsAt&gt;='Quarterly Performance'!J$3),IFERROR('Actuals Achieved'!AA31/'Target Schedule'!N31,""),""))</f>
        <v/>
      </c>
      <c r="M29" s="200" t="str">
        <f>IF($C29="","",IF(AND(DataAsAt&lt;&gt;"Select Claim Period",DataAsAt&gt;='Quarterly Performance'!M$3),IFERROR('Target Schedule'!O31,""),""))</f>
        <v/>
      </c>
      <c r="N29" s="201" t="str">
        <f>IF($C29="","",IF(AND(DataAsAt&lt;&gt;"Select Claim Period",DataAsAt&gt;='Quarterly Performance'!M$3),IFERROR('Actuals Achieved'!AB31,""),""))</f>
        <v/>
      </c>
      <c r="O29" s="202" t="str">
        <f>IF($C29="","",IF(AND(DataAsAt&lt;&gt;"Select Claim Period",DataAsAt&gt;='Quarterly Performance'!M$3),IFERROR('Actuals Achieved'!AB31/'Target Schedule'!O31,""),""))</f>
        <v/>
      </c>
      <c r="P29" s="200" t="str">
        <f>IF($C29="","",IF(AND(DataAsAt&lt;&gt;"Select Claim Period",DataAsAt&gt;='Quarterly Performance'!P$3),IFERROR('Target Schedule'!P31,""),""))</f>
        <v/>
      </c>
      <c r="Q29" s="201" t="str">
        <f>IF($C29="","",IF(AND(DataAsAt&lt;&gt;"Select Claim Period",DataAsAt&gt;='Quarterly Performance'!P$3),IFERROR('Actuals Achieved'!AC31,""),""))</f>
        <v/>
      </c>
      <c r="R29" s="202" t="str">
        <f>IF($C29="","",IF(AND(DataAsAt&lt;&gt;"Select Claim Period",DataAsAt&gt;='Quarterly Performance'!P$3),IFERROR('Actuals Achieved'!AC31/'Target Schedule'!P31,""),""))</f>
        <v/>
      </c>
      <c r="S29" s="200" t="str">
        <f>IF($C29="","",IF(AND(DataAsAt&lt;&gt;"Select Claim Period",DataAsAt&gt;='Quarterly Performance'!S$3),IFERROR('Target Schedule'!Q31,""),""))</f>
        <v/>
      </c>
      <c r="T29" s="201" t="str">
        <f>IF($C29="","",IF(AND(DataAsAt&lt;&gt;"Select Claim Period",DataAsAt&gt;='Quarterly Performance'!S$3),IFERROR('Actuals Achieved'!AD31,""),""))</f>
        <v/>
      </c>
      <c r="U29" s="202" t="str">
        <f>IF($C29="","",IF(AND(DataAsAt&lt;&gt;"Select Claim Period",DataAsAt&gt;='Quarterly Performance'!S$3),IFERROR('Actuals Achieved'!AD31/'Target Schedule'!Q31,""),""))</f>
        <v/>
      </c>
      <c r="V29" s="200" t="str">
        <f>IF($C29="","",IF(AND(DataAsAt&lt;&gt;"Select Claim Period",DataAsAt&gt;='Quarterly Performance'!V$3),IFERROR('Target Schedule'!R31,""),""))</f>
        <v/>
      </c>
      <c r="W29" s="201" t="str">
        <f>IF($C29="","",IF(AND(DataAsAt&lt;&gt;"Select Claim Period",DataAsAt&gt;='Quarterly Performance'!V$3),IFERROR('Actuals Achieved'!AE31,""),""))</f>
        <v/>
      </c>
      <c r="X29" s="202" t="str">
        <f>IF($C29="","",IF(AND(DataAsAt&lt;&gt;"Select Claim Period",DataAsAt&gt;='Quarterly Performance'!V$3),IFERROR('Actuals Achieved'!AE31/'Target Schedule'!R31,""),""))</f>
        <v/>
      </c>
      <c r="Y29" s="200" t="str">
        <f>IF($C29="","",IF(AND(DataAsAt&lt;&gt;"Select Claim Period",DataAsAt&gt;='Quarterly Performance'!Y$3),IFERROR('Target Schedule'!S31,""),""))</f>
        <v/>
      </c>
      <c r="Z29" s="201" t="str">
        <f>IF($C29="","",IF(AND(DataAsAt&lt;&gt;"Select Claim Period",DataAsAt&gt;='Quarterly Performance'!Y$3),IFERROR('Actuals Achieved'!AF31,""),""))</f>
        <v/>
      </c>
      <c r="AA29" s="202" t="str">
        <f>IF($C29="","",IF(AND(DataAsAt&lt;&gt;"Select Claim Period",DataAsAt&gt;='Quarterly Performance'!Y$3),IFERROR('Actuals Achieved'!AF31/'Target Schedule'!S31,""),""))</f>
        <v/>
      </c>
      <c r="AB29" s="200" t="str">
        <f>IF($C29="","",IF(AND(DataAsAt&lt;&gt;"Select Claim Period",DataAsAt&gt;='Quarterly Performance'!AB$3),IFERROR('Target Schedule'!T31,""),""))</f>
        <v/>
      </c>
      <c r="AC29" s="201" t="str">
        <f>IF($C29="","",IF(AND(DataAsAt&lt;&gt;"Select Claim Period",DataAsAt&gt;='Quarterly Performance'!AB$3),IFERROR('Actuals Achieved'!AG31,""),""))</f>
        <v/>
      </c>
      <c r="AD29" s="202" t="str">
        <f>IF($C29="","",IF(AND(DataAsAt&lt;&gt;"Select Claim Period",DataAsAt&gt;='Quarterly Performance'!AB$3),IFERROR('Actuals Achieved'!AG31/'Target Schedule'!T31,""),""))</f>
        <v/>
      </c>
      <c r="AE29" s="200" t="str">
        <f>IF($C29="","",IF(AND(DataAsAt&lt;&gt;"Select Claim Period",DataAsAt&gt;='Quarterly Performance'!AE$3),IFERROR('Target Schedule'!U31,""),""))</f>
        <v/>
      </c>
      <c r="AF29" s="201" t="str">
        <f>IF($C29="","",IF(AND(DataAsAt&lt;&gt;"Select Claim Period",DataAsAt&gt;='Quarterly Performance'!AE$3),IFERROR('Actuals Achieved'!AH31,""),""))</f>
        <v/>
      </c>
      <c r="AG29" s="202" t="str">
        <f>IF($C29="","",IF(AND(DataAsAt&lt;&gt;"Select Claim Period",DataAsAt&gt;='Quarterly Performance'!AE$3),IFERROR('Actuals Achieved'!AH31/'Target Schedule'!U31,""),""))</f>
        <v/>
      </c>
      <c r="AH29" s="26"/>
      <c r="AI29" s="26"/>
      <c r="AJ29" s="26"/>
      <c r="AK29" s="26"/>
      <c r="AL29" s="26"/>
      <c r="AM29" s="62"/>
      <c r="AN29" s="59"/>
    </row>
    <row r="30" spans="1:40" ht="5.0999999999999996" customHeight="1" thickBot="1" x14ac:dyDescent="0.35">
      <c r="B30" s="22"/>
      <c r="C30" s="155"/>
      <c r="D30" s="210"/>
      <c r="E30" s="210"/>
      <c r="F30" s="210"/>
      <c r="G30" s="210"/>
      <c r="H30" s="210"/>
      <c r="I30" s="211"/>
      <c r="J30" s="210"/>
      <c r="K30" s="210"/>
      <c r="L30" s="211"/>
      <c r="M30" s="210"/>
      <c r="N30" s="210"/>
      <c r="O30" s="211"/>
      <c r="P30" s="210"/>
      <c r="Q30" s="210"/>
      <c r="R30" s="211"/>
      <c r="S30" s="210"/>
      <c r="T30" s="210"/>
      <c r="U30" s="211"/>
      <c r="V30" s="210"/>
      <c r="W30" s="210"/>
      <c r="X30" s="211"/>
      <c r="Y30" s="210"/>
      <c r="Z30" s="210"/>
      <c r="AA30" s="211"/>
      <c r="AB30" s="210"/>
      <c r="AC30" s="210"/>
      <c r="AD30" s="211"/>
      <c r="AE30" s="210"/>
      <c r="AF30" s="210"/>
      <c r="AG30" s="211"/>
      <c r="AH30" s="15"/>
      <c r="AI30" s="15"/>
      <c r="AJ30" s="15"/>
      <c r="AK30" s="15"/>
    </row>
    <row r="31" spans="1:40" ht="33" x14ac:dyDescent="0.3">
      <c r="A31" s="16"/>
      <c r="B31" s="356" t="s">
        <v>21</v>
      </c>
      <c r="C31" s="267" t="str">
        <f>IF('Target Schedule'!C33="","",'Target Schedule'!C33)</f>
        <v>75% of participants record improved levels of independence as a result of their involvement with the project</v>
      </c>
      <c r="D31" s="207">
        <f>IF($C31="","",IF(AND(DataAsAt&lt;&gt;"Select Claim Period",DataAsAt&gt;='Quarterly Performance'!D$3),IFERROR('Target Schedule'!L33,""),""))</f>
        <v>15</v>
      </c>
      <c r="E31" s="208">
        <f>IF($C31="","",IF(AND(DataAsAt&lt;&gt;"Select Claim Period",DataAsAt&gt;='Quarterly Performance'!D$3),IFERROR('Actuals Achieved'!Y33,""),""))</f>
        <v>18</v>
      </c>
      <c r="F31" s="209">
        <f>IF($C31="","",IF(AND(DataAsAt&lt;&gt;"Select Claim Period",DataAsAt&gt;='Quarterly Performance'!D$3),IFERROR('Actuals Achieved'!Y33/'Target Schedule'!L33,""),""))</f>
        <v>1.2</v>
      </c>
      <c r="G31" s="207">
        <f>IF($C31="","",IF(AND(DataAsAt&lt;&gt;"Select Claim Period",DataAsAt&gt;='Quarterly Performance'!G$3),IFERROR('Target Schedule'!M33,""),""))</f>
        <v>13</v>
      </c>
      <c r="H31" s="208">
        <f>IF($C31="","",IF(AND(DataAsAt&lt;&gt;"Select Claim Period",DataAsAt&gt;='Quarterly Performance'!G$3),IFERROR('Actuals Achieved'!Z33,""),""))</f>
        <v>28</v>
      </c>
      <c r="I31" s="209">
        <f>IF($C31="","",IF(AND(DataAsAt&lt;&gt;"Select Claim Period",DataAsAt&gt;='Quarterly Performance'!G$3),IFERROR('Actuals Achieved'!Z33/'Target Schedule'!M33,""),""))</f>
        <v>2.1538461538461537</v>
      </c>
      <c r="J31" s="207">
        <f>IF($C31="","",IF(AND(DataAsAt&lt;&gt;"Select Claim Period",DataAsAt&gt;='Quarterly Performance'!J$3),IFERROR('Target Schedule'!N33,""),""))</f>
        <v>44</v>
      </c>
      <c r="K31" s="208">
        <f>IF($C31="","",IF(AND(DataAsAt&lt;&gt;"Select Claim Period",DataAsAt&gt;='Quarterly Performance'!J$3),IFERROR('Actuals Achieved'!AA33,""),""))</f>
        <v>18</v>
      </c>
      <c r="L31" s="209">
        <f>IF($C31="","",IF(AND(DataAsAt&lt;&gt;"Select Claim Period",DataAsAt&gt;='Quarterly Performance'!J$3),IFERROR('Actuals Achieved'!AA33/'Target Schedule'!N33,""),""))</f>
        <v>0.40909090909090912</v>
      </c>
      <c r="M31" s="207">
        <f>IF($C31="","",IF(AND(DataAsAt&lt;&gt;"Select Claim Period",DataAsAt&gt;='Quarterly Performance'!M$3),IFERROR('Target Schedule'!O33,""),""))</f>
        <v>44</v>
      </c>
      <c r="N31" s="208">
        <f>IF($C31="","",IF(AND(DataAsAt&lt;&gt;"Select Claim Period",DataAsAt&gt;='Quarterly Performance'!M$3),IFERROR('Actuals Achieved'!AB33,""),""))</f>
        <v>11</v>
      </c>
      <c r="O31" s="209">
        <f>IF($C31="","",IF(AND(DataAsAt&lt;&gt;"Select Claim Period",DataAsAt&gt;='Quarterly Performance'!M$3),IFERROR('Actuals Achieved'!AB33/'Target Schedule'!O33,""),""))</f>
        <v>0.25</v>
      </c>
      <c r="P31" s="207">
        <f>IF($C31="","",IF(AND(DataAsAt&lt;&gt;"Select Claim Period",DataAsAt&gt;='Quarterly Performance'!P$3),IFERROR('Target Schedule'!P33,""),""))</f>
        <v>44</v>
      </c>
      <c r="Q31" s="208">
        <f>IF($C31="","",IF(AND(DataAsAt&lt;&gt;"Select Claim Period",DataAsAt&gt;='Quarterly Performance'!P$3),IFERROR('Actuals Achieved'!AC33,""),""))</f>
        <v>25</v>
      </c>
      <c r="R31" s="209">
        <f>IF($C31="","",IF(AND(DataAsAt&lt;&gt;"Select Claim Period",DataAsAt&gt;='Quarterly Performance'!P$3),IFERROR('Actuals Achieved'!AC33/'Target Schedule'!P33,""),""))</f>
        <v>0.56818181818181823</v>
      </c>
      <c r="S31" s="207">
        <f>IF($C31="","",IF(AND(DataAsAt&lt;&gt;"Select Claim Period",DataAsAt&gt;='Quarterly Performance'!S$3),IFERROR('Target Schedule'!Q33,""),""))</f>
        <v>44</v>
      </c>
      <c r="T31" s="208">
        <f>IF($C31="","",IF(AND(DataAsAt&lt;&gt;"Select Claim Period",DataAsAt&gt;='Quarterly Performance'!S$3),IFERROR('Actuals Achieved'!AD33,""),""))</f>
        <v>18</v>
      </c>
      <c r="U31" s="209">
        <f>IF($C31="","",IF(AND(DataAsAt&lt;&gt;"Select Claim Period",DataAsAt&gt;='Quarterly Performance'!S$3),IFERROR('Actuals Achieved'!AD33/'Target Schedule'!Q33,""),""))</f>
        <v>0.40909090909090912</v>
      </c>
      <c r="V31" s="207" t="str">
        <f>IF($C31="","",IF(AND(DataAsAt&lt;&gt;"Select Claim Period",DataAsAt&gt;='Quarterly Performance'!V$3),IFERROR('Target Schedule'!R33,""),""))</f>
        <v/>
      </c>
      <c r="W31" s="208" t="str">
        <f>IF($C31="","",IF(AND(DataAsAt&lt;&gt;"Select Claim Period",DataAsAt&gt;='Quarterly Performance'!V$3),IFERROR('Actuals Achieved'!AE33,""),""))</f>
        <v/>
      </c>
      <c r="X31" s="209" t="str">
        <f>IF($C31="","",IF(AND(DataAsAt&lt;&gt;"Select Claim Period",DataAsAt&gt;='Quarterly Performance'!V$3),IFERROR('Actuals Achieved'!AE33/'Target Schedule'!R33,""),""))</f>
        <v/>
      </c>
      <c r="Y31" s="207" t="str">
        <f>IF($C31="","",IF(AND(DataAsAt&lt;&gt;"Select Claim Period",DataAsAt&gt;='Quarterly Performance'!Y$3),IFERROR('Target Schedule'!S33,""),""))</f>
        <v/>
      </c>
      <c r="Z31" s="208" t="str">
        <f>IF($C31="","",IF(AND(DataAsAt&lt;&gt;"Select Claim Period",DataAsAt&gt;='Quarterly Performance'!Y$3),IFERROR('Actuals Achieved'!AF33,""),""))</f>
        <v/>
      </c>
      <c r="AA31" s="209" t="str">
        <f>IF($C31="","",IF(AND(DataAsAt&lt;&gt;"Select Claim Period",DataAsAt&gt;='Quarterly Performance'!Y$3),IFERROR('Actuals Achieved'!AF33/'Target Schedule'!S33,""),""))</f>
        <v/>
      </c>
      <c r="AB31" s="207" t="str">
        <f>IF($C31="","",IF(AND(DataAsAt&lt;&gt;"Select Claim Period",DataAsAt&gt;='Quarterly Performance'!AB$3),IFERROR('Target Schedule'!T33,""),""))</f>
        <v/>
      </c>
      <c r="AC31" s="208" t="str">
        <f>IF($C31="","",IF(AND(DataAsAt&lt;&gt;"Select Claim Period",DataAsAt&gt;='Quarterly Performance'!AB$3),IFERROR('Actuals Achieved'!AG33,""),""))</f>
        <v/>
      </c>
      <c r="AD31" s="209" t="str">
        <f>IF($C31="","",IF(AND(DataAsAt&lt;&gt;"Select Claim Period",DataAsAt&gt;='Quarterly Performance'!AB$3),IFERROR('Actuals Achieved'!AG33/'Target Schedule'!T33,""),""))</f>
        <v/>
      </c>
      <c r="AE31" s="207" t="str">
        <f>IF($C31="","",IF(AND(DataAsAt&lt;&gt;"Select Claim Period",DataAsAt&gt;='Quarterly Performance'!AE$3),IFERROR('Target Schedule'!U33,""),""))</f>
        <v/>
      </c>
      <c r="AF31" s="208" t="str">
        <f>IF($C31="","",IF(AND(DataAsAt&lt;&gt;"Select Claim Period",DataAsAt&gt;='Quarterly Performance'!AE$3),IFERROR('Actuals Achieved'!AH33,""),""))</f>
        <v/>
      </c>
      <c r="AG31" s="209" t="str">
        <f>IF($C31="","",IF(AND(DataAsAt&lt;&gt;"Select Claim Period",DataAsAt&gt;='Quarterly Performance'!AE$3),IFERROR('Actuals Achieved'!AH33/'Target Schedule'!U33,""),""))</f>
        <v/>
      </c>
      <c r="AH31" s="114" t="str">
        <f>IF($C31="","",IF(AND(DataAsAt&lt;&gt;"Select Claim Period",DataAsAt&gt;='Quarterly Performance'!AH$3),IFERROR('Actuals Achieved'!#REF!/'Target Schedule'!#REF!,""),""))</f>
        <v/>
      </c>
      <c r="AI31" s="24"/>
      <c r="AJ31" s="24"/>
      <c r="AK31" s="98" t="str">
        <f>IF($C31="","",IF(AND(DataAsAt&lt;&gt;"Select Claim Period",DataAsAt&gt;='Quarterly Performance'!AK$3),IFERROR('Actuals Achieved'!AH33/'Target Schedule'!U33,""),""))</f>
        <v/>
      </c>
      <c r="AL31" s="101"/>
      <c r="AM31" s="64"/>
      <c r="AN31" s="59"/>
    </row>
    <row r="32" spans="1:40" ht="33" x14ac:dyDescent="0.3">
      <c r="A32" s="16"/>
      <c r="B32" s="357"/>
      <c r="C32" s="268" t="str">
        <f>IF('Target Schedule'!C34="","",'Target Schedule'!C34)</f>
        <v>75% of participants record improved assessment scores in relation to their wellbeing</v>
      </c>
      <c r="D32" s="200">
        <f>IF($C32="","",IF(AND(DataAsAt&lt;&gt;"Select Claim Period",DataAsAt&gt;='Quarterly Performance'!D$3),IFERROR('Target Schedule'!L34,""),""))</f>
        <v>21</v>
      </c>
      <c r="E32" s="201">
        <f>IF($C32="","",IF(AND(DataAsAt&lt;&gt;"Select Claim Period",DataAsAt&gt;='Quarterly Performance'!D$3),IFERROR('Actuals Achieved'!Y34,""),""))</f>
        <v>22</v>
      </c>
      <c r="F32" s="202">
        <f>IF($C32="","",IF(AND(DataAsAt&lt;&gt;"Select Claim Period",DataAsAt&gt;='Quarterly Performance'!D$3),IFERROR('Actuals Achieved'!Y34/'Target Schedule'!L34,""),""))</f>
        <v>1.0476190476190477</v>
      </c>
      <c r="G32" s="200">
        <f>IF($C32="","",IF(AND(DataAsAt&lt;&gt;"Select Claim Period",DataAsAt&gt;='Quarterly Performance'!G$3),IFERROR('Target Schedule'!M34,""),""))</f>
        <v>16</v>
      </c>
      <c r="H32" s="201">
        <f>IF($C32="","",IF(AND(DataAsAt&lt;&gt;"Select Claim Period",DataAsAt&gt;='Quarterly Performance'!G$3),IFERROR('Actuals Achieved'!Z34,""),""))</f>
        <v>34</v>
      </c>
      <c r="I32" s="202">
        <f>IF($C32="","",IF(AND(DataAsAt&lt;&gt;"Select Claim Period",DataAsAt&gt;='Quarterly Performance'!G$3),IFERROR('Actuals Achieved'!Z34/'Target Schedule'!M34,""),""))</f>
        <v>2.125</v>
      </c>
      <c r="J32" s="200">
        <f>IF($C32="","",IF(AND(DataAsAt&lt;&gt;"Select Claim Period",DataAsAt&gt;='Quarterly Performance'!J$3),IFERROR('Target Schedule'!N34,""),""))</f>
        <v>43</v>
      </c>
      <c r="K32" s="201">
        <f>IF($C32="","",IF(AND(DataAsAt&lt;&gt;"Select Claim Period",DataAsAt&gt;='Quarterly Performance'!J$3),IFERROR('Actuals Achieved'!AA34,""),""))</f>
        <v>21</v>
      </c>
      <c r="L32" s="202">
        <f>IF($C32="","",IF(AND(DataAsAt&lt;&gt;"Select Claim Period",DataAsAt&gt;='Quarterly Performance'!J$3),IFERROR('Actuals Achieved'!AA34/'Target Schedule'!N34,""),""))</f>
        <v>0.48837209302325579</v>
      </c>
      <c r="M32" s="200">
        <f>IF($C32="","",IF(AND(DataAsAt&lt;&gt;"Select Claim Period",DataAsAt&gt;='Quarterly Performance'!M$3),IFERROR('Target Schedule'!O34,""),""))</f>
        <v>43</v>
      </c>
      <c r="N32" s="201">
        <f>IF($C32="","",IF(AND(DataAsAt&lt;&gt;"Select Claim Period",DataAsAt&gt;='Quarterly Performance'!M$3),IFERROR('Actuals Achieved'!AB34,""),""))</f>
        <v>16</v>
      </c>
      <c r="O32" s="202">
        <f>IF($C32="","",IF(AND(DataAsAt&lt;&gt;"Select Claim Period",DataAsAt&gt;='Quarterly Performance'!M$3),IFERROR('Actuals Achieved'!AB34/'Target Schedule'!O34,""),""))</f>
        <v>0.37209302325581395</v>
      </c>
      <c r="P32" s="200">
        <f>IF($C32="","",IF(AND(DataAsAt&lt;&gt;"Select Claim Period",DataAsAt&gt;='Quarterly Performance'!P$3),IFERROR('Target Schedule'!P34,""),""))</f>
        <v>43</v>
      </c>
      <c r="Q32" s="201">
        <f>IF($C32="","",IF(AND(DataAsAt&lt;&gt;"Select Claim Period",DataAsAt&gt;='Quarterly Performance'!P$3),IFERROR('Actuals Achieved'!AC34,""),""))</f>
        <v>25</v>
      </c>
      <c r="R32" s="202">
        <f>IF($C32="","",IF(AND(DataAsAt&lt;&gt;"Select Claim Period",DataAsAt&gt;='Quarterly Performance'!P$3),IFERROR('Actuals Achieved'!AC34/'Target Schedule'!P34,""),""))</f>
        <v>0.58139534883720934</v>
      </c>
      <c r="S32" s="200">
        <f>IF($C32="","",IF(AND(DataAsAt&lt;&gt;"Select Claim Period",DataAsAt&gt;='Quarterly Performance'!S$3),IFERROR('Target Schedule'!Q34,""),""))</f>
        <v>43</v>
      </c>
      <c r="T32" s="201">
        <f>IF($C32="","",IF(AND(DataAsAt&lt;&gt;"Select Claim Period",DataAsAt&gt;='Quarterly Performance'!S$3),IFERROR('Actuals Achieved'!AD34,""),""))</f>
        <v>20</v>
      </c>
      <c r="U32" s="202">
        <f>IF($C32="","",IF(AND(DataAsAt&lt;&gt;"Select Claim Period",DataAsAt&gt;='Quarterly Performance'!S$3),IFERROR('Actuals Achieved'!AD34/'Target Schedule'!Q34,""),""))</f>
        <v>0.46511627906976744</v>
      </c>
      <c r="V32" s="200" t="str">
        <f>IF($C32="","",IF(AND(DataAsAt&lt;&gt;"Select Claim Period",DataAsAt&gt;='Quarterly Performance'!V$3),IFERROR('Target Schedule'!R34,""),""))</f>
        <v/>
      </c>
      <c r="W32" s="201" t="str">
        <f>IF($C32="","",IF(AND(DataAsAt&lt;&gt;"Select Claim Period",DataAsAt&gt;='Quarterly Performance'!V$3),IFERROR('Actuals Achieved'!AE34,""),""))</f>
        <v/>
      </c>
      <c r="X32" s="202" t="str">
        <f>IF($C32="","",IF(AND(DataAsAt&lt;&gt;"Select Claim Period",DataAsAt&gt;='Quarterly Performance'!V$3),IFERROR('Actuals Achieved'!AE34/'Target Schedule'!R34,""),""))</f>
        <v/>
      </c>
      <c r="Y32" s="200" t="str">
        <f>IF($C32="","",IF(AND(DataAsAt&lt;&gt;"Select Claim Period",DataAsAt&gt;='Quarterly Performance'!Y$3),IFERROR('Target Schedule'!S34,""),""))</f>
        <v/>
      </c>
      <c r="Z32" s="201" t="str">
        <f>IF($C32="","",IF(AND(DataAsAt&lt;&gt;"Select Claim Period",DataAsAt&gt;='Quarterly Performance'!Y$3),IFERROR('Actuals Achieved'!AF34,""),""))</f>
        <v/>
      </c>
      <c r="AA32" s="202" t="str">
        <f>IF($C32="","",IF(AND(DataAsAt&lt;&gt;"Select Claim Period",DataAsAt&gt;='Quarterly Performance'!Y$3),IFERROR('Actuals Achieved'!AF34/'Target Schedule'!S34,""),""))</f>
        <v/>
      </c>
      <c r="AB32" s="200" t="str">
        <f>IF($C32="","",IF(AND(DataAsAt&lt;&gt;"Select Claim Period",DataAsAt&gt;='Quarterly Performance'!AB$3),IFERROR('Target Schedule'!T34,""),""))</f>
        <v/>
      </c>
      <c r="AC32" s="201" t="str">
        <f>IF($C32="","",IF(AND(DataAsAt&lt;&gt;"Select Claim Period",DataAsAt&gt;='Quarterly Performance'!AB$3),IFERROR('Actuals Achieved'!AG34,""),""))</f>
        <v/>
      </c>
      <c r="AD32" s="202" t="str">
        <f>IF($C32="","",IF(AND(DataAsAt&lt;&gt;"Select Claim Period",DataAsAt&gt;='Quarterly Performance'!AB$3),IFERROR('Actuals Achieved'!AG34/'Target Schedule'!T34,""),""))</f>
        <v/>
      </c>
      <c r="AE32" s="200" t="str">
        <f>IF($C32="","",IF(AND(DataAsAt&lt;&gt;"Select Claim Period",DataAsAt&gt;='Quarterly Performance'!AE$3),IFERROR('Target Schedule'!U34,""),""))</f>
        <v/>
      </c>
      <c r="AF32" s="201" t="str">
        <f>IF($C32="","",IF(AND(DataAsAt&lt;&gt;"Select Claim Period",DataAsAt&gt;='Quarterly Performance'!AE$3),IFERROR('Actuals Achieved'!AH34,""),""))</f>
        <v/>
      </c>
      <c r="AG32" s="202" t="str">
        <f>IF($C32="","",IF(AND(DataAsAt&lt;&gt;"Select Claim Period",DataAsAt&gt;='Quarterly Performance'!AE$3),IFERROR('Actuals Achieved'!AH34/'Target Schedule'!U34,""),""))</f>
        <v/>
      </c>
      <c r="AH32" s="115" t="str">
        <f>IF($C32="","",IF(AND(DataAsAt&lt;&gt;"Select Claim Period",DataAsAt&gt;='Quarterly Performance'!AH$3),IFERROR('Actuals Achieved'!#REF!/'Target Schedule'!#REF!,""),""))</f>
        <v/>
      </c>
      <c r="AI32" s="25"/>
      <c r="AJ32" s="25"/>
      <c r="AK32" s="99" t="str">
        <f>IF($C32="","",IF(AND(DataAsAt&lt;&gt;"Select Claim Period",DataAsAt&gt;='Quarterly Performance'!AK$3),IFERROR('Actuals Achieved'!AH34/'Target Schedule'!U34,""),""))</f>
        <v/>
      </c>
      <c r="AL32" s="105"/>
      <c r="AM32" s="108"/>
      <c r="AN32" s="59"/>
    </row>
    <row r="33" spans="1:40" ht="33" x14ac:dyDescent="0.3">
      <c r="A33" s="16"/>
      <c r="B33" s="357"/>
      <c r="C33" s="268" t="str">
        <f>IF('Target Schedule'!C35="","",'Target Schedule'!C35)</f>
        <v>50% of participants report reduced need for medicalised intervention and/or greater ability to manage their own condition</v>
      </c>
      <c r="D33" s="200">
        <f>IF($C33="","",IF(AND(DataAsAt&lt;&gt;"Select Claim Period",DataAsAt&gt;='Quarterly Performance'!D$3),IFERROR('Target Schedule'!L35,""),""))</f>
        <v>16</v>
      </c>
      <c r="E33" s="201">
        <f>IF($C33="","",IF(AND(DataAsAt&lt;&gt;"Select Claim Period",DataAsAt&gt;='Quarterly Performance'!D$3),IFERROR('Actuals Achieved'!Y35,""),""))</f>
        <v>18</v>
      </c>
      <c r="F33" s="202">
        <f>IF($C33="","",IF(AND(DataAsAt&lt;&gt;"Select Claim Period",DataAsAt&gt;='Quarterly Performance'!D$3),IFERROR('Actuals Achieved'!Y35/'Target Schedule'!L35,""),""))</f>
        <v>1.125</v>
      </c>
      <c r="G33" s="200">
        <f>IF($C33="","",IF(AND(DataAsAt&lt;&gt;"Select Claim Period",DataAsAt&gt;='Quarterly Performance'!G$3),IFERROR('Target Schedule'!M35,""),""))</f>
        <v>15</v>
      </c>
      <c r="H33" s="201">
        <f>IF($C33="","",IF(AND(DataAsAt&lt;&gt;"Select Claim Period",DataAsAt&gt;='Quarterly Performance'!G$3),IFERROR('Actuals Achieved'!Z35,""),""))</f>
        <v>29</v>
      </c>
      <c r="I33" s="202">
        <f>IF($C33="","",IF(AND(DataAsAt&lt;&gt;"Select Claim Period",DataAsAt&gt;='Quarterly Performance'!G$3),IFERROR('Actuals Achieved'!Z35/'Target Schedule'!M35,""),""))</f>
        <v>1.9333333333333333</v>
      </c>
      <c r="J33" s="200">
        <f>IF($C33="","",IF(AND(DataAsAt&lt;&gt;"Select Claim Period",DataAsAt&gt;='Quarterly Performance'!J$3),IFERROR('Target Schedule'!N35,""),""))</f>
        <v>29</v>
      </c>
      <c r="K33" s="201">
        <f>IF($C33="","",IF(AND(DataAsAt&lt;&gt;"Select Claim Period",DataAsAt&gt;='Quarterly Performance'!J$3),IFERROR('Actuals Achieved'!AA35,""),""))</f>
        <v>18</v>
      </c>
      <c r="L33" s="202">
        <f>IF($C33="","",IF(AND(DataAsAt&lt;&gt;"Select Claim Period",DataAsAt&gt;='Quarterly Performance'!J$3),IFERROR('Actuals Achieved'!AA35/'Target Schedule'!N35,""),""))</f>
        <v>0.62068965517241381</v>
      </c>
      <c r="M33" s="200">
        <f>IF($C33="","",IF(AND(DataAsAt&lt;&gt;"Select Claim Period",DataAsAt&gt;='Quarterly Performance'!M$3),IFERROR('Target Schedule'!O35,""),""))</f>
        <v>29</v>
      </c>
      <c r="N33" s="201">
        <f>IF($C33="","",IF(AND(DataAsAt&lt;&gt;"Select Claim Period",DataAsAt&gt;='Quarterly Performance'!M$3),IFERROR('Actuals Achieved'!AB35,""),""))</f>
        <v>14</v>
      </c>
      <c r="O33" s="202">
        <f>IF($C33="","",IF(AND(DataAsAt&lt;&gt;"Select Claim Period",DataAsAt&gt;='Quarterly Performance'!M$3),IFERROR('Actuals Achieved'!AB35/'Target Schedule'!O35,""),""))</f>
        <v>0.48275862068965519</v>
      </c>
      <c r="P33" s="200">
        <f>IF($C33="","",IF(AND(DataAsAt&lt;&gt;"Select Claim Period",DataAsAt&gt;='Quarterly Performance'!P$3),IFERROR('Target Schedule'!P35,""),""))</f>
        <v>29</v>
      </c>
      <c r="Q33" s="201">
        <f>IF($C33="","",IF(AND(DataAsAt&lt;&gt;"Select Claim Period",DataAsAt&gt;='Quarterly Performance'!P$3),IFERROR('Actuals Achieved'!AC35,""),""))</f>
        <v>23</v>
      </c>
      <c r="R33" s="202">
        <f>IF($C33="","",IF(AND(DataAsAt&lt;&gt;"Select Claim Period",DataAsAt&gt;='Quarterly Performance'!P$3),IFERROR('Actuals Achieved'!AC35/'Target Schedule'!P35,""),""))</f>
        <v>0.7931034482758621</v>
      </c>
      <c r="S33" s="200">
        <f>IF($C33="","",IF(AND(DataAsAt&lt;&gt;"Select Claim Period",DataAsAt&gt;='Quarterly Performance'!S$3),IFERROR('Target Schedule'!Q35,""),""))</f>
        <v>29</v>
      </c>
      <c r="T33" s="201">
        <f>IF($C33="","",IF(AND(DataAsAt&lt;&gt;"Select Claim Period",DataAsAt&gt;='Quarterly Performance'!S$3),IFERROR('Actuals Achieved'!AD35,""),""))</f>
        <v>13</v>
      </c>
      <c r="U33" s="202">
        <f>IF($C33="","",IF(AND(DataAsAt&lt;&gt;"Select Claim Period",DataAsAt&gt;='Quarterly Performance'!S$3),IFERROR('Actuals Achieved'!AD35/'Target Schedule'!Q35,""),""))</f>
        <v>0.44827586206896552</v>
      </c>
      <c r="V33" s="200" t="str">
        <f>IF($C33="","",IF(AND(DataAsAt&lt;&gt;"Select Claim Period",DataAsAt&gt;='Quarterly Performance'!V$3),IFERROR('Target Schedule'!R35,""),""))</f>
        <v/>
      </c>
      <c r="W33" s="201" t="str">
        <f>IF($C33="","",IF(AND(DataAsAt&lt;&gt;"Select Claim Period",DataAsAt&gt;='Quarterly Performance'!V$3),IFERROR('Actuals Achieved'!AE35,""),""))</f>
        <v/>
      </c>
      <c r="X33" s="202" t="str">
        <f>IF($C33="","",IF(AND(DataAsAt&lt;&gt;"Select Claim Period",DataAsAt&gt;='Quarterly Performance'!V$3),IFERROR('Actuals Achieved'!AE35/'Target Schedule'!R35,""),""))</f>
        <v/>
      </c>
      <c r="Y33" s="200" t="str">
        <f>IF($C33="","",IF(AND(DataAsAt&lt;&gt;"Select Claim Period",DataAsAt&gt;='Quarterly Performance'!Y$3),IFERROR('Target Schedule'!S35,""),""))</f>
        <v/>
      </c>
      <c r="Z33" s="201" t="str">
        <f>IF($C33="","",IF(AND(DataAsAt&lt;&gt;"Select Claim Period",DataAsAt&gt;='Quarterly Performance'!Y$3),IFERROR('Actuals Achieved'!AF35,""),""))</f>
        <v/>
      </c>
      <c r="AA33" s="202" t="str">
        <f>IF($C33="","",IF(AND(DataAsAt&lt;&gt;"Select Claim Period",DataAsAt&gt;='Quarterly Performance'!Y$3),IFERROR('Actuals Achieved'!AF35/'Target Schedule'!S35,""),""))</f>
        <v/>
      </c>
      <c r="AB33" s="200" t="str">
        <f>IF($C33="","",IF(AND(DataAsAt&lt;&gt;"Select Claim Period",DataAsAt&gt;='Quarterly Performance'!AB$3),IFERROR('Target Schedule'!T35,""),""))</f>
        <v/>
      </c>
      <c r="AC33" s="201" t="str">
        <f>IF($C33="","",IF(AND(DataAsAt&lt;&gt;"Select Claim Period",DataAsAt&gt;='Quarterly Performance'!AB$3),IFERROR('Actuals Achieved'!AG35,""),""))</f>
        <v/>
      </c>
      <c r="AD33" s="202" t="str">
        <f>IF($C33="","",IF(AND(DataAsAt&lt;&gt;"Select Claim Period",DataAsAt&gt;='Quarterly Performance'!AB$3),IFERROR('Actuals Achieved'!AG35/'Target Schedule'!T35,""),""))</f>
        <v/>
      </c>
      <c r="AE33" s="200" t="str">
        <f>IF($C33="","",IF(AND(DataAsAt&lt;&gt;"Select Claim Period",DataAsAt&gt;='Quarterly Performance'!AE$3),IFERROR('Target Schedule'!U35,""),""))</f>
        <v/>
      </c>
      <c r="AF33" s="201" t="str">
        <f>IF($C33="","",IF(AND(DataAsAt&lt;&gt;"Select Claim Period",DataAsAt&gt;='Quarterly Performance'!AE$3),IFERROR('Actuals Achieved'!AH35,""),""))</f>
        <v/>
      </c>
      <c r="AG33" s="202" t="str">
        <f>IF($C33="","",IF(AND(DataAsAt&lt;&gt;"Select Claim Period",DataAsAt&gt;='Quarterly Performance'!AE$3),IFERROR('Actuals Achieved'!AH35/'Target Schedule'!U35,""),""))</f>
        <v/>
      </c>
      <c r="AH33" s="115" t="str">
        <f>IF($C33="","",IF(AND(DataAsAt&lt;&gt;"Select Claim Period",DataAsAt&gt;='Quarterly Performance'!AH$3),IFERROR('Actuals Achieved'!#REF!/'Target Schedule'!#REF!,""),""))</f>
        <v/>
      </c>
      <c r="AI33" s="25"/>
      <c r="AJ33" s="25"/>
      <c r="AK33" s="99" t="str">
        <f>IF($C33="","",IF(AND(DataAsAt&lt;&gt;"Select Claim Period",DataAsAt&gt;='Quarterly Performance'!AK$3),IFERROR('Actuals Achieved'!AH35/'Target Schedule'!U35,""),""))</f>
        <v/>
      </c>
      <c r="AL33" s="102"/>
      <c r="AM33" s="109"/>
      <c r="AN33" s="59"/>
    </row>
    <row r="34" spans="1:40" x14ac:dyDescent="0.3">
      <c r="A34" s="16"/>
      <c r="B34" s="357"/>
      <c r="C34" s="268" t="str">
        <f>IF('Target Schedule'!C36="","",'Target Schedule'!C36)</f>
        <v/>
      </c>
      <c r="D34" s="200" t="str">
        <f>IF($C34="","",IF(AND(DataAsAt&lt;&gt;"Select Claim Period",DataAsAt&gt;='Quarterly Performance'!D$3),IFERROR('Target Schedule'!L36,""),""))</f>
        <v/>
      </c>
      <c r="E34" s="201" t="str">
        <f>IF($C34="","",IF(AND(DataAsAt&lt;&gt;"Select Claim Period",DataAsAt&gt;='Quarterly Performance'!D$3),IFERROR('Actuals Achieved'!Y36,""),""))</f>
        <v/>
      </c>
      <c r="F34" s="202" t="str">
        <f>IF($C34="","",IF(AND(DataAsAt&lt;&gt;"Select Claim Period",DataAsAt&gt;='Quarterly Performance'!D$3),IFERROR('Actuals Achieved'!Y36/'Target Schedule'!L36,""),""))</f>
        <v/>
      </c>
      <c r="G34" s="200" t="str">
        <f>IF($C34="","",IF(AND(DataAsAt&lt;&gt;"Select Claim Period",DataAsAt&gt;='Quarterly Performance'!G$3),IFERROR('Target Schedule'!M36,""),""))</f>
        <v/>
      </c>
      <c r="H34" s="201" t="str">
        <f>IF($C34="","",IF(AND(DataAsAt&lt;&gt;"Select Claim Period",DataAsAt&gt;='Quarterly Performance'!G$3),IFERROR('Actuals Achieved'!Z36,""),""))</f>
        <v/>
      </c>
      <c r="I34" s="202" t="str">
        <f>IF($C34="","",IF(AND(DataAsAt&lt;&gt;"Select Claim Period",DataAsAt&gt;='Quarterly Performance'!G$3),IFERROR('Actuals Achieved'!Z36/'Target Schedule'!M36,""),""))</f>
        <v/>
      </c>
      <c r="J34" s="200" t="str">
        <f>IF($C34="","",IF(AND(DataAsAt&lt;&gt;"Select Claim Period",DataAsAt&gt;='Quarterly Performance'!J$3),IFERROR('Target Schedule'!N36,""),""))</f>
        <v/>
      </c>
      <c r="K34" s="201" t="str">
        <f>IF($C34="","",IF(AND(DataAsAt&lt;&gt;"Select Claim Period",DataAsAt&gt;='Quarterly Performance'!J$3),IFERROR('Actuals Achieved'!AA36,""),""))</f>
        <v/>
      </c>
      <c r="L34" s="202" t="str">
        <f>IF($C34="","",IF(AND(DataAsAt&lt;&gt;"Select Claim Period",DataAsAt&gt;='Quarterly Performance'!J$3),IFERROR('Actuals Achieved'!AA36/'Target Schedule'!N36,""),""))</f>
        <v/>
      </c>
      <c r="M34" s="200" t="str">
        <f>IF($C34="","",IF(AND(DataAsAt&lt;&gt;"Select Claim Period",DataAsAt&gt;='Quarterly Performance'!M$3),IFERROR('Target Schedule'!O36,""),""))</f>
        <v/>
      </c>
      <c r="N34" s="201" t="str">
        <f>IF($C34="","",IF(AND(DataAsAt&lt;&gt;"Select Claim Period",DataAsAt&gt;='Quarterly Performance'!M$3),IFERROR('Actuals Achieved'!AB36,""),""))</f>
        <v/>
      </c>
      <c r="O34" s="202" t="str">
        <f>IF($C34="","",IF(AND(DataAsAt&lt;&gt;"Select Claim Period",DataAsAt&gt;='Quarterly Performance'!M$3),IFERROR('Actuals Achieved'!AB36/'Target Schedule'!O36,""),""))</f>
        <v/>
      </c>
      <c r="P34" s="200" t="str">
        <f>IF($C34="","",IF(AND(DataAsAt&lt;&gt;"Select Claim Period",DataAsAt&gt;='Quarterly Performance'!P$3),IFERROR('Target Schedule'!P36,""),""))</f>
        <v/>
      </c>
      <c r="Q34" s="201" t="str">
        <f>IF($C34="","",IF(AND(DataAsAt&lt;&gt;"Select Claim Period",DataAsAt&gt;='Quarterly Performance'!P$3),IFERROR('Actuals Achieved'!AC36,""),""))</f>
        <v/>
      </c>
      <c r="R34" s="202" t="str">
        <f>IF($C34="","",IF(AND(DataAsAt&lt;&gt;"Select Claim Period",DataAsAt&gt;='Quarterly Performance'!P$3),IFERROR('Actuals Achieved'!AC36/'Target Schedule'!P36,""),""))</f>
        <v/>
      </c>
      <c r="S34" s="200" t="str">
        <f>IF($C34="","",IF(AND(DataAsAt&lt;&gt;"Select Claim Period",DataAsAt&gt;='Quarterly Performance'!S$3),IFERROR('Target Schedule'!Q36,""),""))</f>
        <v/>
      </c>
      <c r="T34" s="201" t="str">
        <f>IF($C34="","",IF(AND(DataAsAt&lt;&gt;"Select Claim Period",DataAsAt&gt;='Quarterly Performance'!S$3),IFERROR('Actuals Achieved'!AD36,""),""))</f>
        <v/>
      </c>
      <c r="U34" s="202" t="str">
        <f>IF($C34="","",IF(AND(DataAsAt&lt;&gt;"Select Claim Period",DataAsAt&gt;='Quarterly Performance'!S$3),IFERROR('Actuals Achieved'!AD36/'Target Schedule'!Q36,""),""))</f>
        <v/>
      </c>
      <c r="V34" s="200" t="str">
        <f>IF($C34="","",IF(AND(DataAsAt&lt;&gt;"Select Claim Period",DataAsAt&gt;='Quarterly Performance'!V$3),IFERROR('Target Schedule'!R36,""),""))</f>
        <v/>
      </c>
      <c r="W34" s="201" t="str">
        <f>IF($C34="","",IF(AND(DataAsAt&lt;&gt;"Select Claim Period",DataAsAt&gt;='Quarterly Performance'!V$3),IFERROR('Actuals Achieved'!AE36,""),""))</f>
        <v/>
      </c>
      <c r="X34" s="202" t="str">
        <f>IF($C34="","",IF(AND(DataAsAt&lt;&gt;"Select Claim Period",DataAsAt&gt;='Quarterly Performance'!V$3),IFERROR('Actuals Achieved'!AE36/'Target Schedule'!R36,""),""))</f>
        <v/>
      </c>
      <c r="Y34" s="200" t="str">
        <f>IF($C34="","",IF(AND(DataAsAt&lt;&gt;"Select Claim Period",DataAsAt&gt;='Quarterly Performance'!Y$3),IFERROR('Target Schedule'!S36,""),""))</f>
        <v/>
      </c>
      <c r="Z34" s="201" t="str">
        <f>IF($C34="","",IF(AND(DataAsAt&lt;&gt;"Select Claim Period",DataAsAt&gt;='Quarterly Performance'!Y$3),IFERROR('Actuals Achieved'!AF36,""),""))</f>
        <v/>
      </c>
      <c r="AA34" s="202" t="str">
        <f>IF($C34="","",IF(AND(DataAsAt&lt;&gt;"Select Claim Period",DataAsAt&gt;='Quarterly Performance'!Y$3),IFERROR('Actuals Achieved'!AF36/'Target Schedule'!S36,""),""))</f>
        <v/>
      </c>
      <c r="AB34" s="200" t="str">
        <f>IF($C34="","",IF(AND(DataAsAt&lt;&gt;"Select Claim Period",DataAsAt&gt;='Quarterly Performance'!AB$3),IFERROR('Target Schedule'!T36,""),""))</f>
        <v/>
      </c>
      <c r="AC34" s="201" t="str">
        <f>IF($C34="","",IF(AND(DataAsAt&lt;&gt;"Select Claim Period",DataAsAt&gt;='Quarterly Performance'!AB$3),IFERROR('Actuals Achieved'!AG36,""),""))</f>
        <v/>
      </c>
      <c r="AD34" s="202" t="str">
        <f>IF($C34="","",IF(AND(DataAsAt&lt;&gt;"Select Claim Period",DataAsAt&gt;='Quarterly Performance'!AB$3),IFERROR('Actuals Achieved'!AG36/'Target Schedule'!T36,""),""))</f>
        <v/>
      </c>
      <c r="AE34" s="200" t="str">
        <f>IF($C34="","",IF(AND(DataAsAt&lt;&gt;"Select Claim Period",DataAsAt&gt;='Quarterly Performance'!AE$3),IFERROR('Target Schedule'!U36,""),""))</f>
        <v/>
      </c>
      <c r="AF34" s="201" t="str">
        <f>IF($C34="","",IF(AND(DataAsAt&lt;&gt;"Select Claim Period",DataAsAt&gt;='Quarterly Performance'!AE$3),IFERROR('Actuals Achieved'!AH36,""),""))</f>
        <v/>
      </c>
      <c r="AG34" s="202" t="str">
        <f>IF($C34="","",IF(AND(DataAsAt&lt;&gt;"Select Claim Period",DataAsAt&gt;='Quarterly Performance'!AE$3),IFERROR('Actuals Achieved'!AH36/'Target Schedule'!U36,""),""))</f>
        <v/>
      </c>
      <c r="AH34" s="115" t="str">
        <f>IF($C34="","",IF(AND(DataAsAt&lt;&gt;"Select Claim Period",DataAsAt&gt;='Quarterly Performance'!AH$3),IFERROR('Actuals Achieved'!#REF!/'Target Schedule'!#REF!,""),""))</f>
        <v/>
      </c>
      <c r="AI34" s="25"/>
      <c r="AJ34" s="25"/>
      <c r="AK34" s="99" t="str">
        <f>IF($C34="","",IF(AND(DataAsAt&lt;&gt;"Select Claim Period",DataAsAt&gt;='Quarterly Performance'!AK$3),IFERROR('Actuals Achieved'!AH36/'Target Schedule'!U36,""),""))</f>
        <v/>
      </c>
      <c r="AL34" s="105"/>
      <c r="AM34" s="108"/>
      <c r="AN34" s="59"/>
    </row>
    <row r="35" spans="1:40" x14ac:dyDescent="0.3">
      <c r="A35" s="16"/>
      <c r="B35" s="357"/>
      <c r="C35" s="268" t="str">
        <f>IF('Target Schedule'!C37="","",'Target Schedule'!C37)</f>
        <v/>
      </c>
      <c r="D35" s="200" t="str">
        <f>IF($C35="","",IF(AND(DataAsAt&lt;&gt;"Select Claim Period",DataAsAt&gt;='Quarterly Performance'!D$3),IFERROR('Target Schedule'!L37,""),""))</f>
        <v/>
      </c>
      <c r="E35" s="201" t="str">
        <f>IF($C35="","",IF(AND(DataAsAt&lt;&gt;"Select Claim Period",DataAsAt&gt;='Quarterly Performance'!D$3),IFERROR('Actuals Achieved'!Y37,""),""))</f>
        <v/>
      </c>
      <c r="F35" s="202" t="str">
        <f>IF($C35="","",IF(AND(DataAsAt&lt;&gt;"Select Claim Period",DataAsAt&gt;='Quarterly Performance'!D$3),IFERROR('Actuals Achieved'!Y37/'Target Schedule'!L37,""),""))</f>
        <v/>
      </c>
      <c r="G35" s="200" t="str">
        <f>IF($C35="","",IF(AND(DataAsAt&lt;&gt;"Select Claim Period",DataAsAt&gt;='Quarterly Performance'!G$3),IFERROR('Target Schedule'!M37,""),""))</f>
        <v/>
      </c>
      <c r="H35" s="201" t="str">
        <f>IF($C35="","",IF(AND(DataAsAt&lt;&gt;"Select Claim Period",DataAsAt&gt;='Quarterly Performance'!G$3),IFERROR('Actuals Achieved'!Z37,""),""))</f>
        <v/>
      </c>
      <c r="I35" s="202" t="str">
        <f>IF($C35="","",IF(AND(DataAsAt&lt;&gt;"Select Claim Period",DataAsAt&gt;='Quarterly Performance'!G$3),IFERROR('Actuals Achieved'!Z37/'Target Schedule'!M37,""),""))</f>
        <v/>
      </c>
      <c r="J35" s="200" t="str">
        <f>IF($C35="","",IF(AND(DataAsAt&lt;&gt;"Select Claim Period",DataAsAt&gt;='Quarterly Performance'!J$3),IFERROR('Target Schedule'!N37,""),""))</f>
        <v/>
      </c>
      <c r="K35" s="201" t="str">
        <f>IF($C35="","",IF(AND(DataAsAt&lt;&gt;"Select Claim Period",DataAsAt&gt;='Quarterly Performance'!J$3),IFERROR('Actuals Achieved'!AA37,""),""))</f>
        <v/>
      </c>
      <c r="L35" s="202" t="str">
        <f>IF($C35="","",IF(AND(DataAsAt&lt;&gt;"Select Claim Period",DataAsAt&gt;='Quarterly Performance'!J$3),IFERROR('Actuals Achieved'!AA37/'Target Schedule'!N37,""),""))</f>
        <v/>
      </c>
      <c r="M35" s="200" t="str">
        <f>IF($C35="","",IF(AND(DataAsAt&lt;&gt;"Select Claim Period",DataAsAt&gt;='Quarterly Performance'!M$3),IFERROR('Target Schedule'!O37,""),""))</f>
        <v/>
      </c>
      <c r="N35" s="201" t="str">
        <f>IF($C35="","",IF(AND(DataAsAt&lt;&gt;"Select Claim Period",DataAsAt&gt;='Quarterly Performance'!M$3),IFERROR('Actuals Achieved'!AB37,""),""))</f>
        <v/>
      </c>
      <c r="O35" s="202" t="str">
        <f>IF($C35="","",IF(AND(DataAsAt&lt;&gt;"Select Claim Period",DataAsAt&gt;='Quarterly Performance'!M$3),IFERROR('Actuals Achieved'!AB37/'Target Schedule'!O37,""),""))</f>
        <v/>
      </c>
      <c r="P35" s="200" t="str">
        <f>IF($C35="","",IF(AND(DataAsAt&lt;&gt;"Select Claim Period",DataAsAt&gt;='Quarterly Performance'!P$3),IFERROR('Target Schedule'!P37,""),""))</f>
        <v/>
      </c>
      <c r="Q35" s="201" t="str">
        <f>IF($C35="","",IF(AND(DataAsAt&lt;&gt;"Select Claim Period",DataAsAt&gt;='Quarterly Performance'!P$3),IFERROR('Actuals Achieved'!AC37,""),""))</f>
        <v/>
      </c>
      <c r="R35" s="202" t="str">
        <f>IF($C35="","",IF(AND(DataAsAt&lt;&gt;"Select Claim Period",DataAsAt&gt;='Quarterly Performance'!P$3),IFERROR('Actuals Achieved'!AC37/'Target Schedule'!P37,""),""))</f>
        <v/>
      </c>
      <c r="S35" s="200" t="str">
        <f>IF($C35="","",IF(AND(DataAsAt&lt;&gt;"Select Claim Period",DataAsAt&gt;='Quarterly Performance'!S$3),IFERROR('Target Schedule'!Q37,""),""))</f>
        <v/>
      </c>
      <c r="T35" s="201" t="str">
        <f>IF($C35="","",IF(AND(DataAsAt&lt;&gt;"Select Claim Period",DataAsAt&gt;='Quarterly Performance'!S$3),IFERROR('Actuals Achieved'!AD37,""),""))</f>
        <v/>
      </c>
      <c r="U35" s="202" t="str">
        <f>IF($C35="","",IF(AND(DataAsAt&lt;&gt;"Select Claim Period",DataAsAt&gt;='Quarterly Performance'!S$3),IFERROR('Actuals Achieved'!AD37/'Target Schedule'!Q37,""),""))</f>
        <v/>
      </c>
      <c r="V35" s="200" t="str">
        <f>IF($C35="","",IF(AND(DataAsAt&lt;&gt;"Select Claim Period",DataAsAt&gt;='Quarterly Performance'!V$3),IFERROR('Target Schedule'!R37,""),""))</f>
        <v/>
      </c>
      <c r="W35" s="201" t="str">
        <f>IF($C35="","",IF(AND(DataAsAt&lt;&gt;"Select Claim Period",DataAsAt&gt;='Quarterly Performance'!V$3),IFERROR('Actuals Achieved'!AE37,""),""))</f>
        <v/>
      </c>
      <c r="X35" s="202" t="str">
        <f>IF($C35="","",IF(AND(DataAsAt&lt;&gt;"Select Claim Period",DataAsAt&gt;='Quarterly Performance'!V$3),IFERROR('Actuals Achieved'!AE37/'Target Schedule'!R37,""),""))</f>
        <v/>
      </c>
      <c r="Y35" s="200" t="str">
        <f>IF($C35="","",IF(AND(DataAsAt&lt;&gt;"Select Claim Period",DataAsAt&gt;='Quarterly Performance'!Y$3),IFERROR('Target Schedule'!S37,""),""))</f>
        <v/>
      </c>
      <c r="Z35" s="201" t="str">
        <f>IF($C35="","",IF(AND(DataAsAt&lt;&gt;"Select Claim Period",DataAsAt&gt;='Quarterly Performance'!Y$3),IFERROR('Actuals Achieved'!AF37,""),""))</f>
        <v/>
      </c>
      <c r="AA35" s="202" t="str">
        <f>IF($C35="","",IF(AND(DataAsAt&lt;&gt;"Select Claim Period",DataAsAt&gt;='Quarterly Performance'!Y$3),IFERROR('Actuals Achieved'!AF37/'Target Schedule'!S37,""),""))</f>
        <v/>
      </c>
      <c r="AB35" s="200" t="str">
        <f>IF($C35="","",IF(AND(DataAsAt&lt;&gt;"Select Claim Period",DataAsAt&gt;='Quarterly Performance'!AB$3),IFERROR('Target Schedule'!T37,""),""))</f>
        <v/>
      </c>
      <c r="AC35" s="201" t="str">
        <f>IF($C35="","",IF(AND(DataAsAt&lt;&gt;"Select Claim Period",DataAsAt&gt;='Quarterly Performance'!AB$3),IFERROR('Actuals Achieved'!AG37,""),""))</f>
        <v/>
      </c>
      <c r="AD35" s="202" t="str">
        <f>IF($C35="","",IF(AND(DataAsAt&lt;&gt;"Select Claim Period",DataAsAt&gt;='Quarterly Performance'!AB$3),IFERROR('Actuals Achieved'!AG37/'Target Schedule'!T37,""),""))</f>
        <v/>
      </c>
      <c r="AE35" s="200" t="str">
        <f>IF($C35="","",IF(AND(DataAsAt&lt;&gt;"Select Claim Period",DataAsAt&gt;='Quarterly Performance'!AE$3),IFERROR('Target Schedule'!U37,""),""))</f>
        <v/>
      </c>
      <c r="AF35" s="201" t="str">
        <f>IF($C35="","",IF(AND(DataAsAt&lt;&gt;"Select Claim Period",DataAsAt&gt;='Quarterly Performance'!AE$3),IFERROR('Actuals Achieved'!AH37,""),""))</f>
        <v/>
      </c>
      <c r="AG35" s="202" t="str">
        <f>IF($C35="","",IF(AND(DataAsAt&lt;&gt;"Select Claim Period",DataAsAt&gt;='Quarterly Performance'!AE$3),IFERROR('Actuals Achieved'!AH37/'Target Schedule'!U37,""),""))</f>
        <v/>
      </c>
      <c r="AH35" s="115" t="str">
        <f>IF($C35="","",IF(AND(DataAsAt&lt;&gt;"Select Claim Period",DataAsAt&gt;='Quarterly Performance'!AH$3),IFERROR('Actuals Achieved'!#REF!/'Target Schedule'!#REF!,""),""))</f>
        <v/>
      </c>
      <c r="AI35" s="25"/>
      <c r="AJ35" s="25"/>
      <c r="AK35" s="100" t="str">
        <f>IF($C35="","",IF(AND(DataAsAt&lt;&gt;"Select Claim Period",DataAsAt&gt;='Quarterly Performance'!AK$3),IFERROR('Actuals Achieved'!AH37/'Target Schedule'!U37,""),""))</f>
        <v/>
      </c>
      <c r="AL35" s="105"/>
      <c r="AM35" s="108"/>
      <c r="AN35" s="59"/>
    </row>
    <row r="36" spans="1:40" ht="17.25" thickBot="1" x14ac:dyDescent="0.35">
      <c r="A36" s="16"/>
      <c r="B36" s="357"/>
      <c r="C36" s="269" t="str">
        <f>IF('Target Schedule'!C38="","",'Target Schedule'!C38)</f>
        <v/>
      </c>
      <c r="D36" s="212" t="str">
        <f>IF($C36="","",IF(AND(DataAsAt&lt;&gt;"Select Claim Period",DataAsAt&gt;='Quarterly Performance'!D$3),IFERROR('Target Schedule'!L38,""),""))</f>
        <v/>
      </c>
      <c r="E36" s="204" t="str">
        <f>IF($C36="","",IF(AND(DataAsAt&lt;&gt;"Select Claim Period",DataAsAt&gt;='Quarterly Performance'!D$3),IFERROR('Actuals Achieved'!Y38,""),""))</f>
        <v/>
      </c>
      <c r="F36" s="205" t="str">
        <f>IF($C36="","",IF(AND(DataAsAt&lt;&gt;"Select Claim Period",DataAsAt&gt;='Quarterly Performance'!D$3),IFERROR('Actuals Achieved'!Y38/'Target Schedule'!L38,""),""))</f>
        <v/>
      </c>
      <c r="G36" s="206" t="str">
        <f>IF($C36="","",IF(AND(DataAsAt&lt;&gt;"Select Claim Period",DataAsAt&gt;='Quarterly Performance'!G$3),IFERROR('Target Schedule'!M38,""),""))</f>
        <v/>
      </c>
      <c r="H36" s="204" t="str">
        <f>IF($C36="","",IF(AND(DataAsAt&lt;&gt;"Select Claim Period",DataAsAt&gt;='Quarterly Performance'!G$3),IFERROR('Actuals Achieved'!Z38,""),""))</f>
        <v/>
      </c>
      <c r="I36" s="205" t="str">
        <f>IF($C36="","",IF(AND(DataAsAt&lt;&gt;"Select Claim Period",DataAsAt&gt;='Quarterly Performance'!G$3),IFERROR('Actuals Achieved'!Z38/'Target Schedule'!M38,""),""))</f>
        <v/>
      </c>
      <c r="J36" s="206" t="str">
        <f>IF($C36="","",IF(AND(DataAsAt&lt;&gt;"Select Claim Period",DataAsAt&gt;='Quarterly Performance'!J$3),IFERROR('Target Schedule'!N38,""),""))</f>
        <v/>
      </c>
      <c r="K36" s="204" t="str">
        <f>IF($C36="","",IF(AND(DataAsAt&lt;&gt;"Select Claim Period",DataAsAt&gt;='Quarterly Performance'!J$3),IFERROR('Actuals Achieved'!AA38,""),""))</f>
        <v/>
      </c>
      <c r="L36" s="205" t="str">
        <f>IF($C36="","",IF(AND(DataAsAt&lt;&gt;"Select Claim Period",DataAsAt&gt;='Quarterly Performance'!J$3),IFERROR('Actuals Achieved'!AA38/'Target Schedule'!N38,""),""))</f>
        <v/>
      </c>
      <c r="M36" s="206" t="str">
        <f>IF($C36="","",IF(AND(DataAsAt&lt;&gt;"Select Claim Period",DataAsAt&gt;='Quarterly Performance'!M$3),IFERROR('Target Schedule'!O38,""),""))</f>
        <v/>
      </c>
      <c r="N36" s="204" t="str">
        <f>IF($C36="","",IF(AND(DataAsAt&lt;&gt;"Select Claim Period",DataAsAt&gt;='Quarterly Performance'!M$3),IFERROR('Actuals Achieved'!AB38,""),""))</f>
        <v/>
      </c>
      <c r="O36" s="205" t="str">
        <f>IF($C36="","",IF(AND(DataAsAt&lt;&gt;"Select Claim Period",DataAsAt&gt;='Quarterly Performance'!M$3),IFERROR('Actuals Achieved'!AB38/'Target Schedule'!O38,""),""))</f>
        <v/>
      </c>
      <c r="P36" s="206" t="str">
        <f>IF($C36="","",IF(AND(DataAsAt&lt;&gt;"Select Claim Period",DataAsAt&gt;='Quarterly Performance'!P$3),IFERROR('Target Schedule'!P38,""),""))</f>
        <v/>
      </c>
      <c r="Q36" s="204" t="str">
        <f>IF($C36="","",IF(AND(DataAsAt&lt;&gt;"Select Claim Period",DataAsAt&gt;='Quarterly Performance'!P$3),IFERROR('Actuals Achieved'!AC38,""),""))</f>
        <v/>
      </c>
      <c r="R36" s="205" t="str">
        <f>IF($C36="","",IF(AND(DataAsAt&lt;&gt;"Select Claim Period",DataAsAt&gt;='Quarterly Performance'!P$3),IFERROR('Actuals Achieved'!AC38/'Target Schedule'!P38,""),""))</f>
        <v/>
      </c>
      <c r="S36" s="206" t="str">
        <f>IF($C36="","",IF(AND(DataAsAt&lt;&gt;"Select Claim Period",DataAsAt&gt;='Quarterly Performance'!S$3),IFERROR('Target Schedule'!Q38,""),""))</f>
        <v/>
      </c>
      <c r="T36" s="204" t="str">
        <f>IF($C36="","",IF(AND(DataAsAt&lt;&gt;"Select Claim Period",DataAsAt&gt;='Quarterly Performance'!S$3),IFERROR('Actuals Achieved'!AD38,""),""))</f>
        <v/>
      </c>
      <c r="U36" s="205" t="str">
        <f>IF($C36="","",IF(AND(DataAsAt&lt;&gt;"Select Claim Period",DataAsAt&gt;='Quarterly Performance'!S$3),IFERROR('Actuals Achieved'!AD38/'Target Schedule'!Q38,""),""))</f>
        <v/>
      </c>
      <c r="V36" s="206" t="str">
        <f>IF($C36="","",IF(AND(DataAsAt&lt;&gt;"Select Claim Period",DataAsAt&gt;='Quarterly Performance'!V$3),IFERROR('Target Schedule'!R38,""),""))</f>
        <v/>
      </c>
      <c r="W36" s="204" t="str">
        <f>IF($C36="","",IF(AND(DataAsAt&lt;&gt;"Select Claim Period",DataAsAt&gt;='Quarterly Performance'!V$3),IFERROR('Actuals Achieved'!AE38,""),""))</f>
        <v/>
      </c>
      <c r="X36" s="205" t="str">
        <f>IF($C36="","",IF(AND(DataAsAt&lt;&gt;"Select Claim Period",DataAsAt&gt;='Quarterly Performance'!V$3),IFERROR('Actuals Achieved'!AE38/'Target Schedule'!R38,""),""))</f>
        <v/>
      </c>
      <c r="Y36" s="206" t="str">
        <f>IF($C36="","",IF(AND(DataAsAt&lt;&gt;"Select Claim Period",DataAsAt&gt;='Quarterly Performance'!Y$3),IFERROR('Target Schedule'!S38,""),""))</f>
        <v/>
      </c>
      <c r="Z36" s="204" t="str">
        <f>IF($C36="","",IF(AND(DataAsAt&lt;&gt;"Select Claim Period",DataAsAt&gt;='Quarterly Performance'!Y$3),IFERROR('Actuals Achieved'!AF38,""),""))</f>
        <v/>
      </c>
      <c r="AA36" s="205" t="str">
        <f>IF($C36="","",IF(AND(DataAsAt&lt;&gt;"Select Claim Period",DataAsAt&gt;='Quarterly Performance'!Y$3),IFERROR('Actuals Achieved'!AF38/'Target Schedule'!S38,""),""))</f>
        <v/>
      </c>
      <c r="AB36" s="206" t="str">
        <f>IF($C36="","",IF(AND(DataAsAt&lt;&gt;"Select Claim Period",DataAsAt&gt;='Quarterly Performance'!AB$3),IFERROR('Target Schedule'!T38,""),""))</f>
        <v/>
      </c>
      <c r="AC36" s="204" t="str">
        <f>IF($C36="","",IF(AND(DataAsAt&lt;&gt;"Select Claim Period",DataAsAt&gt;='Quarterly Performance'!AB$3),IFERROR('Actuals Achieved'!AG38,""),""))</f>
        <v/>
      </c>
      <c r="AD36" s="205" t="str">
        <f>IF($C36="","",IF(AND(DataAsAt&lt;&gt;"Select Claim Period",DataAsAt&gt;='Quarterly Performance'!AB$3),IFERROR('Actuals Achieved'!AG38/'Target Schedule'!T38,""),""))</f>
        <v/>
      </c>
      <c r="AE36" s="206" t="str">
        <f>IF($C36="","",IF(AND(DataAsAt&lt;&gt;"Select Claim Period",DataAsAt&gt;='Quarterly Performance'!AE$3),IFERROR('Target Schedule'!U38,""),""))</f>
        <v/>
      </c>
      <c r="AF36" s="204" t="str">
        <f>IF($C36="","",IF(AND(DataAsAt&lt;&gt;"Select Claim Period",DataAsAt&gt;='Quarterly Performance'!AE$3),IFERROR('Actuals Achieved'!AH38,""),""))</f>
        <v/>
      </c>
      <c r="AG36" s="205" t="str">
        <f>IF($C36="","",IF(AND(DataAsAt&lt;&gt;"Select Claim Period",DataAsAt&gt;='Quarterly Performance'!AE$3),IFERROR('Actuals Achieved'!AH38/'Target Schedule'!U38,""),""))</f>
        <v/>
      </c>
      <c r="AH36" s="115" t="str">
        <f>IF($C36="","",IF(AND(DataAsAt&lt;&gt;"Select Claim Period",DataAsAt&gt;='Quarterly Performance'!AH$3),IFERROR('Actuals Achieved'!#REF!/'Target Schedule'!#REF!,""),""))</f>
        <v/>
      </c>
      <c r="AI36" s="25"/>
      <c r="AJ36" s="25"/>
      <c r="AK36" s="26" t="str">
        <f>IF($C36="","",IF(AND(DataAsAt&lt;&gt;"Select Claim Period",DataAsAt&gt;='Quarterly Performance'!AK$3),IFERROR('Actuals Achieved'!AH38/'Target Schedule'!U38,""),""))</f>
        <v/>
      </c>
      <c r="AL36" s="103"/>
      <c r="AM36" s="110"/>
      <c r="AN36" s="59"/>
    </row>
    <row r="37" spans="1:40" ht="17.25" thickBot="1" x14ac:dyDescent="0.35">
      <c r="B37" s="22"/>
      <c r="C37" s="156"/>
      <c r="D37" s="213"/>
      <c r="E37" s="167"/>
      <c r="F37" s="167"/>
      <c r="G37" s="167"/>
      <c r="H37" s="167"/>
      <c r="I37" s="214"/>
      <c r="J37" s="167"/>
      <c r="K37" s="167"/>
      <c r="L37" s="214"/>
      <c r="M37" s="167"/>
      <c r="N37" s="167"/>
      <c r="O37" s="214"/>
      <c r="P37" s="167"/>
      <c r="Q37" s="167"/>
      <c r="R37" s="214"/>
      <c r="S37" s="167"/>
      <c r="T37" s="167"/>
      <c r="U37" s="214"/>
      <c r="V37" s="167"/>
      <c r="W37" s="167"/>
      <c r="X37" s="214"/>
      <c r="Y37" s="167"/>
      <c r="Z37" s="167"/>
      <c r="AA37" s="214"/>
      <c r="AB37" s="167"/>
      <c r="AC37" s="167"/>
      <c r="AD37" s="214"/>
      <c r="AE37" s="167"/>
      <c r="AF37" s="167"/>
      <c r="AG37" s="214"/>
      <c r="AH37" s="15"/>
      <c r="AI37" s="15"/>
      <c r="AJ37" s="15"/>
      <c r="AK37" s="15"/>
    </row>
    <row r="38" spans="1:40" ht="33" x14ac:dyDescent="0.3">
      <c r="A38" s="16"/>
      <c r="B38" s="356" t="s">
        <v>22</v>
      </c>
      <c r="C38" s="270" t="str">
        <f>IF('Target Schedule'!C40="","",'Target Schedule'!C40)</f>
        <v>50% participants report they have increased interaction with one or more local community activities or organisations</v>
      </c>
      <c r="D38" s="207">
        <f>IF($C38="","",IF(AND(DataAsAt&lt;&gt;"Select Claim Period",DataAsAt&gt;='Quarterly Performance'!D$3),IFERROR('Target Schedule'!L40,""),""))</f>
        <v>13</v>
      </c>
      <c r="E38" s="208">
        <f>IF($C38="","",IF(AND(DataAsAt&lt;&gt;"Select Claim Period",DataAsAt&gt;='Quarterly Performance'!D$3),IFERROR('Actuals Achieved'!Y40,""),""))</f>
        <v>17</v>
      </c>
      <c r="F38" s="209">
        <f>IF($C38="","",IF(AND(DataAsAt&lt;&gt;"Select Claim Period",DataAsAt&gt;='Quarterly Performance'!D$3),IFERROR('Actuals Achieved'!Y40/'Target Schedule'!L40,""),""))</f>
        <v>1.3076923076923077</v>
      </c>
      <c r="G38" s="207">
        <f>IF($C38="","",IF(AND(DataAsAt&lt;&gt;"Select Claim Period",DataAsAt&gt;='Quarterly Performance'!G$3),IFERROR('Target Schedule'!M40,""),""))</f>
        <v>14</v>
      </c>
      <c r="H38" s="208">
        <f>IF($C38="","",IF(AND(DataAsAt&lt;&gt;"Select Claim Period",DataAsAt&gt;='Quarterly Performance'!G$3),IFERROR('Actuals Achieved'!Z40,""),""))</f>
        <v>31</v>
      </c>
      <c r="I38" s="209">
        <f>IF($C38="","",IF(AND(DataAsAt&lt;&gt;"Select Claim Period",DataAsAt&gt;='Quarterly Performance'!G$3),IFERROR('Actuals Achieved'!Z40/'Target Schedule'!M40,""),""))</f>
        <v>2.2142857142857144</v>
      </c>
      <c r="J38" s="207">
        <f>IF($C38="","",IF(AND(DataAsAt&lt;&gt;"Select Claim Period",DataAsAt&gt;='Quarterly Performance'!J$3),IFERROR('Target Schedule'!N40,""),""))</f>
        <v>29</v>
      </c>
      <c r="K38" s="208">
        <f>IF($C38="","",IF(AND(DataAsAt&lt;&gt;"Select Claim Period",DataAsAt&gt;='Quarterly Performance'!J$3),IFERROR('Actuals Achieved'!AA40,""),""))</f>
        <v>18</v>
      </c>
      <c r="L38" s="209">
        <f>IF($C38="","",IF(AND(DataAsAt&lt;&gt;"Select Claim Period",DataAsAt&gt;='Quarterly Performance'!J$3),IFERROR('Actuals Achieved'!AA40/'Target Schedule'!N40,""),""))</f>
        <v>0.62068965517241381</v>
      </c>
      <c r="M38" s="207">
        <f>IF($C38="","",IF(AND(DataAsAt&lt;&gt;"Select Claim Period",DataAsAt&gt;='Quarterly Performance'!M$3),IFERROR('Target Schedule'!O40,""),""))</f>
        <v>28</v>
      </c>
      <c r="N38" s="208">
        <f>IF($C38="","",IF(AND(DataAsAt&lt;&gt;"Select Claim Period",DataAsAt&gt;='Quarterly Performance'!M$3),IFERROR('Actuals Achieved'!AB40,""),""))</f>
        <v>13</v>
      </c>
      <c r="O38" s="209">
        <f>IF($C38="","",IF(AND(DataAsAt&lt;&gt;"Select Claim Period",DataAsAt&gt;='Quarterly Performance'!M$3),IFERROR('Actuals Achieved'!AB40/'Target Schedule'!O40,""),""))</f>
        <v>0.4642857142857143</v>
      </c>
      <c r="P38" s="207">
        <f>IF($C38="","",IF(AND(DataAsAt&lt;&gt;"Select Claim Period",DataAsAt&gt;='Quarterly Performance'!P$3),IFERROR('Target Schedule'!P40,""),""))</f>
        <v>28</v>
      </c>
      <c r="Q38" s="208">
        <f>IF($C38="","",IF(AND(DataAsAt&lt;&gt;"Select Claim Period",DataAsAt&gt;='Quarterly Performance'!P$3),IFERROR('Actuals Achieved'!AC40,""),""))</f>
        <v>21</v>
      </c>
      <c r="R38" s="209">
        <f>IF($C38="","",IF(AND(DataAsAt&lt;&gt;"Select Claim Period",DataAsAt&gt;='Quarterly Performance'!P$3),IFERROR('Actuals Achieved'!AC40/'Target Schedule'!P40,""),""))</f>
        <v>0.75</v>
      </c>
      <c r="S38" s="207">
        <f>IF($C38="","",IF(AND(DataAsAt&lt;&gt;"Select Claim Period",DataAsAt&gt;='Quarterly Performance'!S$3),IFERROR('Target Schedule'!Q40,""),""))</f>
        <v>28</v>
      </c>
      <c r="T38" s="208">
        <f>IF($C38="","",IF(AND(DataAsAt&lt;&gt;"Select Claim Period",DataAsAt&gt;='Quarterly Performance'!S$3),IFERROR('Actuals Achieved'!AD40,""),""))</f>
        <v>13</v>
      </c>
      <c r="U38" s="209">
        <f>IF($C38="","",IF(AND(DataAsAt&lt;&gt;"Select Claim Period",DataAsAt&gt;='Quarterly Performance'!S$3),IFERROR('Actuals Achieved'!AD40/'Target Schedule'!Q40,""),""))</f>
        <v>0.4642857142857143</v>
      </c>
      <c r="V38" s="207" t="str">
        <f>IF($C38="","",IF(AND(DataAsAt&lt;&gt;"Select Claim Period",DataAsAt&gt;='Quarterly Performance'!V$3),IFERROR('Target Schedule'!R40,""),""))</f>
        <v/>
      </c>
      <c r="W38" s="208" t="str">
        <f>IF($C38="","",IF(AND(DataAsAt&lt;&gt;"Select Claim Period",DataAsAt&gt;='Quarterly Performance'!V$3),IFERROR('Actuals Achieved'!AE40,""),""))</f>
        <v/>
      </c>
      <c r="X38" s="209" t="str">
        <f>IF($C38="","",IF(AND(DataAsAt&lt;&gt;"Select Claim Period",DataAsAt&gt;='Quarterly Performance'!V$3),IFERROR('Actuals Achieved'!AE40/'Target Schedule'!R40,""),""))</f>
        <v/>
      </c>
      <c r="Y38" s="207" t="str">
        <f>IF($C38="","",IF(AND(DataAsAt&lt;&gt;"Select Claim Period",DataAsAt&gt;='Quarterly Performance'!Y$3),IFERROR('Target Schedule'!S40,""),""))</f>
        <v/>
      </c>
      <c r="Z38" s="208" t="str">
        <f>IF($C38="","",IF(AND(DataAsAt&lt;&gt;"Select Claim Period",DataAsAt&gt;='Quarterly Performance'!Y$3),IFERROR('Actuals Achieved'!AF40,""),""))</f>
        <v/>
      </c>
      <c r="AA38" s="209" t="str">
        <f>IF($C38="","",IF(AND(DataAsAt&lt;&gt;"Select Claim Period",DataAsAt&gt;='Quarterly Performance'!Y$3),IFERROR('Actuals Achieved'!AF40/'Target Schedule'!S40,""),""))</f>
        <v/>
      </c>
      <c r="AB38" s="207" t="str">
        <f>IF($C38="","",IF(AND(DataAsAt&lt;&gt;"Select Claim Period",DataAsAt&gt;='Quarterly Performance'!AB$3),IFERROR('Target Schedule'!T40,""),""))</f>
        <v/>
      </c>
      <c r="AC38" s="208" t="str">
        <f>IF($C38="","",IF(AND(DataAsAt&lt;&gt;"Select Claim Period",DataAsAt&gt;='Quarterly Performance'!AB$3),IFERROR('Actuals Achieved'!AG40,""),""))</f>
        <v/>
      </c>
      <c r="AD38" s="209" t="str">
        <f>IF($C38="","",IF(AND(DataAsAt&lt;&gt;"Select Claim Period",DataAsAt&gt;='Quarterly Performance'!AB$3),IFERROR('Actuals Achieved'!AG40/'Target Schedule'!T40,""),""))</f>
        <v/>
      </c>
      <c r="AE38" s="207" t="str">
        <f>IF($C38="","",IF(AND(DataAsAt&lt;&gt;"Select Claim Period",DataAsAt&gt;='Quarterly Performance'!AE$3),IFERROR('Target Schedule'!U40,""),""))</f>
        <v/>
      </c>
      <c r="AF38" s="208" t="str">
        <f>IF($C38="","",IF(AND(DataAsAt&lt;&gt;"Select Claim Period",DataAsAt&gt;='Quarterly Performance'!AE$3),IFERROR('Actuals Achieved'!AH40,""),""))</f>
        <v/>
      </c>
      <c r="AG38" s="209" t="str">
        <f>IF($C38="","",IF(AND(DataAsAt&lt;&gt;"Select Claim Period",DataAsAt&gt;='Quarterly Performance'!AE$3),IFERROR('Actuals Achieved'!AH40/'Target Schedule'!U40,""),""))</f>
        <v/>
      </c>
      <c r="AH38" s="114" t="str">
        <f>IF($C38="","",IF(AND(DataAsAt&lt;&gt;"Select Claim Period",DataAsAt&gt;='Quarterly Performance'!AH$3),IFERROR('Actuals Achieved'!#REF!/'Target Schedule'!#REF!,""),""))</f>
        <v/>
      </c>
      <c r="AI38" s="24"/>
      <c r="AJ38" s="24"/>
      <c r="AK38" s="98" t="str">
        <f>IF($C38="","",IF(AND(DataAsAt&lt;&gt;"Select Claim Period",DataAsAt&gt;='Quarterly Performance'!AK$3),IFERROR('Actuals Achieved'!AH40/'Target Schedule'!U40,""),""))</f>
        <v/>
      </c>
      <c r="AL38" s="106"/>
      <c r="AM38" s="111"/>
      <c r="AN38" s="59"/>
    </row>
    <row r="39" spans="1:40" ht="33" x14ac:dyDescent="0.3">
      <c r="A39" s="16"/>
      <c r="B39" s="357"/>
      <c r="C39" s="268" t="str">
        <f>IF('Target Schedule'!C41="","",'Target Schedule'!C41)</f>
        <v>50% of participants report increased incidence of social contact with family, friends, neighbours or members of local community</v>
      </c>
      <c r="D39" s="200">
        <f>IF($C39="","",IF(AND(DataAsAt&lt;&gt;"Select Claim Period",DataAsAt&gt;='Quarterly Performance'!D$3),IFERROR('Target Schedule'!L41,""),""))</f>
        <v>15</v>
      </c>
      <c r="E39" s="201">
        <f>IF($C39="","",IF(AND(DataAsAt&lt;&gt;"Select Claim Period",DataAsAt&gt;='Quarterly Performance'!D$3),IFERROR('Actuals Achieved'!Y41,""),""))</f>
        <v>17</v>
      </c>
      <c r="F39" s="202">
        <f>IF($C39="","",IF(AND(DataAsAt&lt;&gt;"Select Claim Period",DataAsAt&gt;='Quarterly Performance'!D$3),IFERROR('Actuals Achieved'!Y41/'Target Schedule'!L41,""),""))</f>
        <v>1.1333333333333333</v>
      </c>
      <c r="G39" s="200">
        <f>IF($C39="","",IF(AND(DataAsAt&lt;&gt;"Select Claim Period",DataAsAt&gt;='Quarterly Performance'!G$3),IFERROR('Target Schedule'!M41,""),""))</f>
        <v>14</v>
      </c>
      <c r="H39" s="201">
        <f>IF($C39="","",IF(AND(DataAsAt&lt;&gt;"Select Claim Period",DataAsAt&gt;='Quarterly Performance'!G$3),IFERROR('Actuals Achieved'!Z41,""),""))</f>
        <v>22</v>
      </c>
      <c r="I39" s="202">
        <f>IF($C39="","",IF(AND(DataAsAt&lt;&gt;"Select Claim Period",DataAsAt&gt;='Quarterly Performance'!G$3),IFERROR('Actuals Achieved'!Z41/'Target Schedule'!M41,""),""))</f>
        <v>1.5714285714285714</v>
      </c>
      <c r="J39" s="200">
        <f>IF($C39="","",IF(AND(DataAsAt&lt;&gt;"Select Claim Period",DataAsAt&gt;='Quarterly Performance'!J$3),IFERROR('Target Schedule'!N41,""),""))</f>
        <v>28</v>
      </c>
      <c r="K39" s="201">
        <f>IF($C39="","",IF(AND(DataAsAt&lt;&gt;"Select Claim Period",DataAsAt&gt;='Quarterly Performance'!J$3),IFERROR('Actuals Achieved'!AA41,""),""))</f>
        <v>15</v>
      </c>
      <c r="L39" s="202">
        <f>IF($C39="","",IF(AND(DataAsAt&lt;&gt;"Select Claim Period",DataAsAt&gt;='Quarterly Performance'!J$3),IFERROR('Actuals Achieved'!AA41/'Target Schedule'!N41,""),""))</f>
        <v>0.5357142857142857</v>
      </c>
      <c r="M39" s="200">
        <f>IF($C39="","",IF(AND(DataAsAt&lt;&gt;"Select Claim Period",DataAsAt&gt;='Quarterly Performance'!M$3),IFERROR('Target Schedule'!O41,""),""))</f>
        <v>28</v>
      </c>
      <c r="N39" s="201">
        <f>IF($C39="","",IF(AND(DataAsAt&lt;&gt;"Select Claim Period",DataAsAt&gt;='Quarterly Performance'!M$3),IFERROR('Actuals Achieved'!AB41,""),""))</f>
        <v>8</v>
      </c>
      <c r="O39" s="202">
        <f>IF($C39="","",IF(AND(DataAsAt&lt;&gt;"Select Claim Period",DataAsAt&gt;='Quarterly Performance'!M$3),IFERROR('Actuals Achieved'!AB41/'Target Schedule'!O41,""),""))</f>
        <v>0.2857142857142857</v>
      </c>
      <c r="P39" s="200">
        <f>IF($C39="","",IF(AND(DataAsAt&lt;&gt;"Select Claim Period",DataAsAt&gt;='Quarterly Performance'!P$3),IFERROR('Target Schedule'!P41,""),""))</f>
        <v>28</v>
      </c>
      <c r="Q39" s="201">
        <f>IF($C39="","",IF(AND(DataAsAt&lt;&gt;"Select Claim Period",DataAsAt&gt;='Quarterly Performance'!P$3),IFERROR('Actuals Achieved'!AC41,""),""))</f>
        <v>23</v>
      </c>
      <c r="R39" s="202">
        <f>IF($C39="","",IF(AND(DataAsAt&lt;&gt;"Select Claim Period",DataAsAt&gt;='Quarterly Performance'!P$3),IFERROR('Actuals Achieved'!AC41/'Target Schedule'!P41,""),""))</f>
        <v>0.8214285714285714</v>
      </c>
      <c r="S39" s="200">
        <f>IF($C39="","",IF(AND(DataAsAt&lt;&gt;"Select Claim Period",DataAsAt&gt;='Quarterly Performance'!S$3),IFERROR('Target Schedule'!Q41,""),""))</f>
        <v>28</v>
      </c>
      <c r="T39" s="201">
        <f>IF($C39="","",IF(AND(DataAsAt&lt;&gt;"Select Claim Period",DataAsAt&gt;='Quarterly Performance'!S$3),IFERROR('Actuals Achieved'!AD41,""),""))</f>
        <v>10</v>
      </c>
      <c r="U39" s="202">
        <f>IF($C39="","",IF(AND(DataAsAt&lt;&gt;"Select Claim Period",DataAsAt&gt;='Quarterly Performance'!S$3),IFERROR('Actuals Achieved'!AD41/'Target Schedule'!Q41,""),""))</f>
        <v>0.35714285714285715</v>
      </c>
      <c r="V39" s="200" t="str">
        <f>IF($C39="","",IF(AND(DataAsAt&lt;&gt;"Select Claim Period",DataAsAt&gt;='Quarterly Performance'!V$3),IFERROR('Target Schedule'!R41,""),""))</f>
        <v/>
      </c>
      <c r="W39" s="201" t="str">
        <f>IF($C39="","",IF(AND(DataAsAt&lt;&gt;"Select Claim Period",DataAsAt&gt;='Quarterly Performance'!V$3),IFERROR('Actuals Achieved'!AE41,""),""))</f>
        <v/>
      </c>
      <c r="X39" s="202" t="str">
        <f>IF($C39="","",IF(AND(DataAsAt&lt;&gt;"Select Claim Period",DataAsAt&gt;='Quarterly Performance'!V$3),IFERROR('Actuals Achieved'!AE41/'Target Schedule'!R41,""),""))</f>
        <v/>
      </c>
      <c r="Y39" s="200" t="str">
        <f>IF($C39="","",IF(AND(DataAsAt&lt;&gt;"Select Claim Period",DataAsAt&gt;='Quarterly Performance'!Y$3),IFERROR('Target Schedule'!S41,""),""))</f>
        <v/>
      </c>
      <c r="Z39" s="201" t="str">
        <f>IF($C39="","",IF(AND(DataAsAt&lt;&gt;"Select Claim Period",DataAsAt&gt;='Quarterly Performance'!Y$3),IFERROR('Actuals Achieved'!AF41,""),""))</f>
        <v/>
      </c>
      <c r="AA39" s="202" t="str">
        <f>IF($C39="","",IF(AND(DataAsAt&lt;&gt;"Select Claim Period",DataAsAt&gt;='Quarterly Performance'!Y$3),IFERROR('Actuals Achieved'!AF41/'Target Schedule'!S41,""),""))</f>
        <v/>
      </c>
      <c r="AB39" s="200" t="str">
        <f>IF($C39="","",IF(AND(DataAsAt&lt;&gt;"Select Claim Period",DataAsAt&gt;='Quarterly Performance'!AB$3),IFERROR('Target Schedule'!T41,""),""))</f>
        <v/>
      </c>
      <c r="AC39" s="201" t="str">
        <f>IF($C39="","",IF(AND(DataAsAt&lt;&gt;"Select Claim Period",DataAsAt&gt;='Quarterly Performance'!AB$3),IFERROR('Actuals Achieved'!AG41,""),""))</f>
        <v/>
      </c>
      <c r="AD39" s="202" t="str">
        <f>IF($C39="","",IF(AND(DataAsAt&lt;&gt;"Select Claim Period",DataAsAt&gt;='Quarterly Performance'!AB$3),IFERROR('Actuals Achieved'!AG41/'Target Schedule'!T41,""),""))</f>
        <v/>
      </c>
      <c r="AE39" s="200" t="str">
        <f>IF($C39="","",IF(AND(DataAsAt&lt;&gt;"Select Claim Period",DataAsAt&gt;='Quarterly Performance'!AE$3),IFERROR('Target Schedule'!U41,""),""))</f>
        <v/>
      </c>
      <c r="AF39" s="201" t="str">
        <f>IF($C39="","",IF(AND(DataAsAt&lt;&gt;"Select Claim Period",DataAsAt&gt;='Quarterly Performance'!AE$3),IFERROR('Actuals Achieved'!AH41,""),""))</f>
        <v/>
      </c>
      <c r="AG39" s="202" t="str">
        <f>IF($C39="","",IF(AND(DataAsAt&lt;&gt;"Select Claim Period",DataAsAt&gt;='Quarterly Performance'!AE$3),IFERROR('Actuals Achieved'!AH41/'Target Schedule'!U41,""),""))</f>
        <v/>
      </c>
      <c r="AH39" s="115" t="str">
        <f>IF($C39="","",IF(AND(DataAsAt&lt;&gt;"Select Claim Period",DataAsAt&gt;='Quarterly Performance'!AH$3),IFERROR('Actuals Achieved'!#REF!/'Target Schedule'!#REF!,""),""))</f>
        <v/>
      </c>
      <c r="AI39" s="25"/>
      <c r="AJ39" s="25"/>
      <c r="AK39" s="99" t="str">
        <f>IF($C39="","",IF(AND(DataAsAt&lt;&gt;"Select Claim Period",DataAsAt&gt;='Quarterly Performance'!AK$3),IFERROR('Actuals Achieved'!AH41/'Target Schedule'!U41,""),""))</f>
        <v/>
      </c>
      <c r="AL39" s="107"/>
      <c r="AM39" s="108"/>
      <c r="AN39" s="59"/>
    </row>
    <row r="40" spans="1:40" ht="33" x14ac:dyDescent="0.3">
      <c r="A40" s="16"/>
      <c r="B40" s="357"/>
      <c r="C40" s="268" t="str">
        <f>IF('Target Schedule'!C42="","",'Target Schedule'!C42)</f>
        <v>20% of participants report having actively volunteered in support of a local organisation, event or activity</v>
      </c>
      <c r="D40" s="200">
        <f>IF($C40="","",IF(AND(DataAsAt&lt;&gt;"Select Claim Period",DataAsAt&gt;='Quarterly Performance'!D$3),IFERROR('Target Schedule'!L42,""),""))</f>
        <v>8</v>
      </c>
      <c r="E40" s="201">
        <f>IF($C40="","",IF(AND(DataAsAt&lt;&gt;"Select Claim Period",DataAsAt&gt;='Quarterly Performance'!D$3),IFERROR('Actuals Achieved'!Y42,""),""))</f>
        <v>39</v>
      </c>
      <c r="F40" s="202">
        <f>IF($C40="","",IF(AND(DataAsAt&lt;&gt;"Select Claim Period",DataAsAt&gt;='Quarterly Performance'!D$3),IFERROR('Actuals Achieved'!Y42/'Target Schedule'!L42,""),""))</f>
        <v>4.875</v>
      </c>
      <c r="G40" s="200">
        <f>IF($C40="","",IF(AND(DataAsAt&lt;&gt;"Select Claim Period",DataAsAt&gt;='Quarterly Performance'!G$3),IFERROR('Target Schedule'!M42,""),""))</f>
        <v>9</v>
      </c>
      <c r="H40" s="201">
        <f>IF($C40="","",IF(AND(DataAsAt&lt;&gt;"Select Claim Period",DataAsAt&gt;='Quarterly Performance'!G$3),IFERROR('Actuals Achieved'!Z42,""),""))</f>
        <v>44</v>
      </c>
      <c r="I40" s="202">
        <f>IF($C40="","",IF(AND(DataAsAt&lt;&gt;"Select Claim Period",DataAsAt&gt;='Quarterly Performance'!G$3),IFERROR('Actuals Achieved'!Z42/'Target Schedule'!M42,""),""))</f>
        <v>4.8888888888888893</v>
      </c>
      <c r="J40" s="200">
        <f>IF($C40="","",IF(AND(DataAsAt&lt;&gt;"Select Claim Period",DataAsAt&gt;='Quarterly Performance'!J$3),IFERROR('Target Schedule'!N42,""),""))</f>
        <v>12</v>
      </c>
      <c r="K40" s="201">
        <f>IF($C40="","",IF(AND(DataAsAt&lt;&gt;"Select Claim Period",DataAsAt&gt;='Quarterly Performance'!J$3),IFERROR('Actuals Achieved'!AA42,""),""))</f>
        <v>29</v>
      </c>
      <c r="L40" s="202">
        <f>IF($C40="","",IF(AND(DataAsAt&lt;&gt;"Select Claim Period",DataAsAt&gt;='Quarterly Performance'!J$3),IFERROR('Actuals Achieved'!AA42/'Target Schedule'!N42,""),""))</f>
        <v>2.4166666666666665</v>
      </c>
      <c r="M40" s="200">
        <f>IF($C40="","",IF(AND(DataAsAt&lt;&gt;"Select Claim Period",DataAsAt&gt;='Quarterly Performance'!M$3),IFERROR('Target Schedule'!O42,""),""))</f>
        <v>10</v>
      </c>
      <c r="N40" s="201">
        <f>IF($C40="","",IF(AND(DataAsAt&lt;&gt;"Select Claim Period",DataAsAt&gt;='Quarterly Performance'!M$3),IFERROR('Actuals Achieved'!AB42,""),""))</f>
        <v>26</v>
      </c>
      <c r="O40" s="202">
        <f>IF($C40="","",IF(AND(DataAsAt&lt;&gt;"Select Claim Period",DataAsAt&gt;='Quarterly Performance'!M$3),IFERROR('Actuals Achieved'!AB42/'Target Schedule'!O42,""),""))</f>
        <v>2.6</v>
      </c>
      <c r="P40" s="200">
        <f>IF($C40="","",IF(AND(DataAsAt&lt;&gt;"Select Claim Period",DataAsAt&gt;='Quarterly Performance'!P$3),IFERROR('Target Schedule'!P42,""),""))</f>
        <v>10</v>
      </c>
      <c r="Q40" s="201">
        <f>IF($C40="","",IF(AND(DataAsAt&lt;&gt;"Select Claim Period",DataAsAt&gt;='Quarterly Performance'!P$3),IFERROR('Actuals Achieved'!AC42,""),""))</f>
        <v>37</v>
      </c>
      <c r="R40" s="202">
        <f>IF($C40="","",IF(AND(DataAsAt&lt;&gt;"Select Claim Period",DataAsAt&gt;='Quarterly Performance'!P$3),IFERROR('Actuals Achieved'!AC42/'Target Schedule'!P42,""),""))</f>
        <v>3.7</v>
      </c>
      <c r="S40" s="200">
        <f>IF($C40="","",IF(AND(DataAsAt&lt;&gt;"Select Claim Period",DataAsAt&gt;='Quarterly Performance'!S$3),IFERROR('Target Schedule'!Q42,""),""))</f>
        <v>10</v>
      </c>
      <c r="T40" s="201">
        <f>IF($C40="","",IF(AND(DataAsAt&lt;&gt;"Select Claim Period",DataAsAt&gt;='Quarterly Performance'!S$3),IFERROR('Actuals Achieved'!AD42,""),""))</f>
        <v>28</v>
      </c>
      <c r="U40" s="202">
        <f>IF($C40="","",IF(AND(DataAsAt&lt;&gt;"Select Claim Period",DataAsAt&gt;='Quarterly Performance'!S$3),IFERROR('Actuals Achieved'!AD42/'Target Schedule'!Q42,""),""))</f>
        <v>2.8</v>
      </c>
      <c r="V40" s="200" t="str">
        <f>IF($C40="","",IF(AND(DataAsAt&lt;&gt;"Select Claim Period",DataAsAt&gt;='Quarterly Performance'!V$3),IFERROR('Target Schedule'!R42,""),""))</f>
        <v/>
      </c>
      <c r="W40" s="201" t="str">
        <f>IF($C40="","",IF(AND(DataAsAt&lt;&gt;"Select Claim Period",DataAsAt&gt;='Quarterly Performance'!V$3),IFERROR('Actuals Achieved'!AE42,""),""))</f>
        <v/>
      </c>
      <c r="X40" s="202" t="str">
        <f>IF($C40="","",IF(AND(DataAsAt&lt;&gt;"Select Claim Period",DataAsAt&gt;='Quarterly Performance'!V$3),IFERROR('Actuals Achieved'!AE42/'Target Schedule'!R42,""),""))</f>
        <v/>
      </c>
      <c r="Y40" s="200" t="str">
        <f>IF($C40="","",IF(AND(DataAsAt&lt;&gt;"Select Claim Period",DataAsAt&gt;='Quarterly Performance'!Y$3),IFERROR('Target Schedule'!S42,""),""))</f>
        <v/>
      </c>
      <c r="Z40" s="201" t="str">
        <f>IF($C40="","",IF(AND(DataAsAt&lt;&gt;"Select Claim Period",DataAsAt&gt;='Quarterly Performance'!Y$3),IFERROR('Actuals Achieved'!AF42,""),""))</f>
        <v/>
      </c>
      <c r="AA40" s="202" t="str">
        <f>IF($C40="","",IF(AND(DataAsAt&lt;&gt;"Select Claim Period",DataAsAt&gt;='Quarterly Performance'!Y$3),IFERROR('Actuals Achieved'!AF42/'Target Schedule'!S42,""),""))</f>
        <v/>
      </c>
      <c r="AB40" s="200" t="str">
        <f>IF($C40="","",IF(AND(DataAsAt&lt;&gt;"Select Claim Period",DataAsAt&gt;='Quarterly Performance'!AB$3),IFERROR('Target Schedule'!T42,""),""))</f>
        <v/>
      </c>
      <c r="AC40" s="201" t="str">
        <f>IF($C40="","",IF(AND(DataAsAt&lt;&gt;"Select Claim Period",DataAsAt&gt;='Quarterly Performance'!AB$3),IFERROR('Actuals Achieved'!AG42,""),""))</f>
        <v/>
      </c>
      <c r="AD40" s="202" t="str">
        <f>IF($C40="","",IF(AND(DataAsAt&lt;&gt;"Select Claim Period",DataAsAt&gt;='Quarterly Performance'!AB$3),IFERROR('Actuals Achieved'!AG42/'Target Schedule'!T42,""),""))</f>
        <v/>
      </c>
      <c r="AE40" s="200" t="str">
        <f>IF($C40="","",IF(AND(DataAsAt&lt;&gt;"Select Claim Period",DataAsAt&gt;='Quarterly Performance'!AE$3),IFERROR('Target Schedule'!U42,""),""))</f>
        <v/>
      </c>
      <c r="AF40" s="201" t="str">
        <f>IF($C40="","",IF(AND(DataAsAt&lt;&gt;"Select Claim Period",DataAsAt&gt;='Quarterly Performance'!AE$3),IFERROR('Actuals Achieved'!AH42,""),""))</f>
        <v/>
      </c>
      <c r="AG40" s="202" t="str">
        <f>IF($C40="","",IF(AND(DataAsAt&lt;&gt;"Select Claim Period",DataAsAt&gt;='Quarterly Performance'!AE$3),IFERROR('Actuals Achieved'!AH42/'Target Schedule'!U42,""),""))</f>
        <v/>
      </c>
      <c r="AH40" s="115" t="str">
        <f>IF($C40="","",IF(AND(DataAsAt&lt;&gt;"Select Claim Period",DataAsAt&gt;='Quarterly Performance'!AH$3),IFERROR('Actuals Achieved'!#REF!/'Target Schedule'!#REF!,""),""))</f>
        <v/>
      </c>
      <c r="AI40" s="25"/>
      <c r="AJ40" s="25"/>
      <c r="AK40" s="99" t="str">
        <f>IF($C40="","",IF(AND(DataAsAt&lt;&gt;"Select Claim Period",DataAsAt&gt;='Quarterly Performance'!AK$3),IFERROR('Actuals Achieved'!AH42/'Target Schedule'!U42,""),""))</f>
        <v/>
      </c>
      <c r="AL40" s="107"/>
      <c r="AM40" s="108"/>
      <c r="AN40" s="59"/>
    </row>
    <row r="41" spans="1:40" x14ac:dyDescent="0.3">
      <c r="A41" s="16"/>
      <c r="B41" s="357"/>
      <c r="C41" s="268" t="str">
        <f>IF('Target Schedule'!C43="","",'Target Schedule'!C43)</f>
        <v/>
      </c>
      <c r="D41" s="200" t="str">
        <f>IF($C41="","",IF(AND(DataAsAt&lt;&gt;"Select Claim Period",DataAsAt&gt;='Quarterly Performance'!D$3),IFERROR('Target Schedule'!L43,""),""))</f>
        <v/>
      </c>
      <c r="E41" s="201" t="str">
        <f>IF($C41="","",IF(AND(DataAsAt&lt;&gt;"Select Claim Period",DataAsAt&gt;='Quarterly Performance'!D$3),IFERROR('Actuals Achieved'!Y43,""),""))</f>
        <v/>
      </c>
      <c r="F41" s="202" t="str">
        <f>IF($C41="","",IF(AND(DataAsAt&lt;&gt;"Select Claim Period",DataAsAt&gt;='Quarterly Performance'!D$3),IFERROR('Actuals Achieved'!Y43/'Target Schedule'!L43,""),""))</f>
        <v/>
      </c>
      <c r="G41" s="200" t="str">
        <f>IF($C41="","",IF(AND(DataAsAt&lt;&gt;"Select Claim Period",DataAsAt&gt;='Quarterly Performance'!G$3),IFERROR('Target Schedule'!M43,""),""))</f>
        <v/>
      </c>
      <c r="H41" s="201" t="str">
        <f>IF($C41="","",IF(AND(DataAsAt&lt;&gt;"Select Claim Period",DataAsAt&gt;='Quarterly Performance'!G$3),IFERROR('Actuals Achieved'!Z43,""),""))</f>
        <v/>
      </c>
      <c r="I41" s="202" t="str">
        <f>IF($C41="","",IF(AND(DataAsAt&lt;&gt;"Select Claim Period",DataAsAt&gt;='Quarterly Performance'!G$3),IFERROR('Actuals Achieved'!Z43/'Target Schedule'!M43,""),""))</f>
        <v/>
      </c>
      <c r="J41" s="200" t="str">
        <f>IF($C41="","",IF(AND(DataAsAt&lt;&gt;"Select Claim Period",DataAsAt&gt;='Quarterly Performance'!J$3),IFERROR('Target Schedule'!N43,""),""))</f>
        <v/>
      </c>
      <c r="K41" s="201" t="str">
        <f>IF($C41="","",IF(AND(DataAsAt&lt;&gt;"Select Claim Period",DataAsAt&gt;='Quarterly Performance'!J$3),IFERROR('Actuals Achieved'!AA43,""),""))</f>
        <v/>
      </c>
      <c r="L41" s="202" t="str">
        <f>IF($C41="","",IF(AND(DataAsAt&lt;&gt;"Select Claim Period",DataAsAt&gt;='Quarterly Performance'!J$3),IFERROR('Actuals Achieved'!AA43/'Target Schedule'!N43,""),""))</f>
        <v/>
      </c>
      <c r="M41" s="200" t="str">
        <f>IF($C41="","",IF(AND(DataAsAt&lt;&gt;"Select Claim Period",DataAsAt&gt;='Quarterly Performance'!M$3),IFERROR('Target Schedule'!O43,""),""))</f>
        <v/>
      </c>
      <c r="N41" s="201" t="str">
        <f>IF($C41="","",IF(AND(DataAsAt&lt;&gt;"Select Claim Period",DataAsAt&gt;='Quarterly Performance'!M$3),IFERROR('Actuals Achieved'!AB43,""),""))</f>
        <v/>
      </c>
      <c r="O41" s="202" t="str">
        <f>IF($C41="","",IF(AND(DataAsAt&lt;&gt;"Select Claim Period",DataAsAt&gt;='Quarterly Performance'!M$3),IFERROR('Actuals Achieved'!AB43/'Target Schedule'!O43,""),""))</f>
        <v/>
      </c>
      <c r="P41" s="200" t="str">
        <f>IF($C41="","",IF(AND(DataAsAt&lt;&gt;"Select Claim Period",DataAsAt&gt;='Quarterly Performance'!P$3),IFERROR('Target Schedule'!P43,""),""))</f>
        <v/>
      </c>
      <c r="Q41" s="201" t="str">
        <f>IF($C41="","",IF(AND(DataAsAt&lt;&gt;"Select Claim Period",DataAsAt&gt;='Quarterly Performance'!P$3),IFERROR('Actuals Achieved'!AC43,""),""))</f>
        <v/>
      </c>
      <c r="R41" s="202" t="str">
        <f>IF($C41="","",IF(AND(DataAsAt&lt;&gt;"Select Claim Period",DataAsAt&gt;='Quarterly Performance'!P$3),IFERROR('Actuals Achieved'!AC43/'Target Schedule'!P43,""),""))</f>
        <v/>
      </c>
      <c r="S41" s="200" t="str">
        <f>IF($C41="","",IF(AND(DataAsAt&lt;&gt;"Select Claim Period",DataAsAt&gt;='Quarterly Performance'!S$3),IFERROR('Target Schedule'!Q43,""),""))</f>
        <v/>
      </c>
      <c r="T41" s="201" t="str">
        <f>IF($C41="","",IF(AND(DataAsAt&lt;&gt;"Select Claim Period",DataAsAt&gt;='Quarterly Performance'!S$3),IFERROR('Actuals Achieved'!AD43,""),""))</f>
        <v/>
      </c>
      <c r="U41" s="202" t="str">
        <f>IF($C41="","",IF(AND(DataAsAt&lt;&gt;"Select Claim Period",DataAsAt&gt;='Quarterly Performance'!S$3),IFERROR('Actuals Achieved'!AD43/'Target Schedule'!Q43,""),""))</f>
        <v/>
      </c>
      <c r="V41" s="200" t="str">
        <f>IF($C41="","",IF(AND(DataAsAt&lt;&gt;"Select Claim Period",DataAsAt&gt;='Quarterly Performance'!V$3),IFERROR('Target Schedule'!R43,""),""))</f>
        <v/>
      </c>
      <c r="W41" s="201" t="str">
        <f>IF($C41="","",IF(AND(DataAsAt&lt;&gt;"Select Claim Period",DataAsAt&gt;='Quarterly Performance'!V$3),IFERROR('Actuals Achieved'!AE43,""),""))</f>
        <v/>
      </c>
      <c r="X41" s="202" t="str">
        <f>IF($C41="","",IF(AND(DataAsAt&lt;&gt;"Select Claim Period",DataAsAt&gt;='Quarterly Performance'!V$3),IFERROR('Actuals Achieved'!AE43/'Target Schedule'!R43,""),""))</f>
        <v/>
      </c>
      <c r="Y41" s="200" t="str">
        <f>IF($C41="","",IF(AND(DataAsAt&lt;&gt;"Select Claim Period",DataAsAt&gt;='Quarterly Performance'!Y$3),IFERROR('Target Schedule'!S43,""),""))</f>
        <v/>
      </c>
      <c r="Z41" s="201" t="str">
        <f>IF($C41="","",IF(AND(DataAsAt&lt;&gt;"Select Claim Period",DataAsAt&gt;='Quarterly Performance'!Y$3),IFERROR('Actuals Achieved'!AF43,""),""))</f>
        <v/>
      </c>
      <c r="AA41" s="202" t="str">
        <f>IF($C41="","",IF(AND(DataAsAt&lt;&gt;"Select Claim Period",DataAsAt&gt;='Quarterly Performance'!Y$3),IFERROR('Actuals Achieved'!AF43/'Target Schedule'!S43,""),""))</f>
        <v/>
      </c>
      <c r="AB41" s="200" t="str">
        <f>IF($C41="","",IF(AND(DataAsAt&lt;&gt;"Select Claim Period",DataAsAt&gt;='Quarterly Performance'!AB$3),IFERROR('Target Schedule'!T43,""),""))</f>
        <v/>
      </c>
      <c r="AC41" s="201" t="str">
        <f>IF($C41="","",IF(AND(DataAsAt&lt;&gt;"Select Claim Period",DataAsAt&gt;='Quarterly Performance'!AB$3),IFERROR('Actuals Achieved'!AG43,""),""))</f>
        <v/>
      </c>
      <c r="AD41" s="202" t="str">
        <f>IF($C41="","",IF(AND(DataAsAt&lt;&gt;"Select Claim Period",DataAsAt&gt;='Quarterly Performance'!AB$3),IFERROR('Actuals Achieved'!AG43/'Target Schedule'!T43,""),""))</f>
        <v/>
      </c>
      <c r="AE41" s="200" t="str">
        <f>IF($C41="","",IF(AND(DataAsAt&lt;&gt;"Select Claim Period",DataAsAt&gt;='Quarterly Performance'!AE$3),IFERROR('Target Schedule'!U43,""),""))</f>
        <v/>
      </c>
      <c r="AF41" s="201" t="str">
        <f>IF($C41="","",IF(AND(DataAsAt&lt;&gt;"Select Claim Period",DataAsAt&gt;='Quarterly Performance'!AE$3),IFERROR('Actuals Achieved'!AH43,""),""))</f>
        <v/>
      </c>
      <c r="AG41" s="202" t="str">
        <f>IF($C41="","",IF(AND(DataAsAt&lt;&gt;"Select Claim Period",DataAsAt&gt;='Quarterly Performance'!AE$3),IFERROR('Actuals Achieved'!AH43/'Target Schedule'!U43,""),""))</f>
        <v/>
      </c>
      <c r="AH41" s="115" t="str">
        <f>IF($C41="","",IF(AND(DataAsAt&lt;&gt;"Select Claim Period",DataAsAt&gt;='Quarterly Performance'!AH$3),IFERROR('Actuals Achieved'!#REF!/'Target Schedule'!#REF!,""),""))</f>
        <v/>
      </c>
      <c r="AI41" s="25"/>
      <c r="AJ41" s="25"/>
      <c r="AK41" s="99" t="str">
        <f>IF($C41="","",IF(AND(DataAsAt&lt;&gt;"Select Claim Period",DataAsAt&gt;='Quarterly Performance'!AK$3),IFERROR('Actuals Achieved'!AH43/'Target Schedule'!U43,""),""))</f>
        <v/>
      </c>
      <c r="AL41" s="107"/>
      <c r="AM41" s="108"/>
      <c r="AN41" s="59"/>
    </row>
    <row r="42" spans="1:40" x14ac:dyDescent="0.3">
      <c r="A42" s="16"/>
      <c r="B42" s="357"/>
      <c r="C42" s="268" t="str">
        <f>IF('Target Schedule'!C44="","",'Target Schedule'!C44)</f>
        <v/>
      </c>
      <c r="D42" s="200" t="str">
        <f>IF($C42="","",IF(AND(DataAsAt&lt;&gt;"Select Claim Period",DataAsAt&gt;='Quarterly Performance'!D$3),IFERROR('Target Schedule'!L44,""),""))</f>
        <v/>
      </c>
      <c r="E42" s="201" t="str">
        <f>IF($C42="","",IF(AND(DataAsAt&lt;&gt;"Select Claim Period",DataAsAt&gt;='Quarterly Performance'!D$3),IFERROR('Actuals Achieved'!Y44,""),""))</f>
        <v/>
      </c>
      <c r="F42" s="202" t="str">
        <f>IF($C42="","",IF(AND(DataAsAt&lt;&gt;"Select Claim Period",DataAsAt&gt;='Quarterly Performance'!D$3),IFERROR('Actuals Achieved'!Y44/'Target Schedule'!L44,""),""))</f>
        <v/>
      </c>
      <c r="G42" s="200" t="str">
        <f>IF($C42="","",IF(AND(DataAsAt&lt;&gt;"Select Claim Period",DataAsAt&gt;='Quarterly Performance'!G$3),IFERROR('Target Schedule'!M44,""),""))</f>
        <v/>
      </c>
      <c r="H42" s="201" t="str">
        <f>IF($C42="","",IF(AND(DataAsAt&lt;&gt;"Select Claim Period",DataAsAt&gt;='Quarterly Performance'!G$3),IFERROR('Actuals Achieved'!Z44,""),""))</f>
        <v/>
      </c>
      <c r="I42" s="202" t="str">
        <f>IF($C42="","",IF(AND(DataAsAt&lt;&gt;"Select Claim Period",DataAsAt&gt;='Quarterly Performance'!G$3),IFERROR('Actuals Achieved'!Z44/'Target Schedule'!M44,""),""))</f>
        <v/>
      </c>
      <c r="J42" s="200" t="str">
        <f>IF($C42="","",IF(AND(DataAsAt&lt;&gt;"Select Claim Period",DataAsAt&gt;='Quarterly Performance'!J$3),IFERROR('Target Schedule'!N44,""),""))</f>
        <v/>
      </c>
      <c r="K42" s="201" t="str">
        <f>IF($C42="","",IF(AND(DataAsAt&lt;&gt;"Select Claim Period",DataAsAt&gt;='Quarterly Performance'!J$3),IFERROR('Actuals Achieved'!AA44,""),""))</f>
        <v/>
      </c>
      <c r="L42" s="202" t="str">
        <f>IF($C42="","",IF(AND(DataAsAt&lt;&gt;"Select Claim Period",DataAsAt&gt;='Quarterly Performance'!J$3),IFERROR('Actuals Achieved'!AA44/'Target Schedule'!N44,""),""))</f>
        <v/>
      </c>
      <c r="M42" s="200" t="str">
        <f>IF($C42="","",IF(AND(DataAsAt&lt;&gt;"Select Claim Period",DataAsAt&gt;='Quarterly Performance'!M$3),IFERROR('Target Schedule'!O44,""),""))</f>
        <v/>
      </c>
      <c r="N42" s="201" t="str">
        <f>IF($C42="","",IF(AND(DataAsAt&lt;&gt;"Select Claim Period",DataAsAt&gt;='Quarterly Performance'!M$3),IFERROR('Actuals Achieved'!AB44,""),""))</f>
        <v/>
      </c>
      <c r="O42" s="202" t="str">
        <f>IF($C42="","",IF(AND(DataAsAt&lt;&gt;"Select Claim Period",DataAsAt&gt;='Quarterly Performance'!M$3),IFERROR('Actuals Achieved'!AB44/'Target Schedule'!O44,""),""))</f>
        <v/>
      </c>
      <c r="P42" s="200" t="str">
        <f>IF($C42="","",IF(AND(DataAsAt&lt;&gt;"Select Claim Period",DataAsAt&gt;='Quarterly Performance'!P$3),IFERROR('Target Schedule'!P44,""),""))</f>
        <v/>
      </c>
      <c r="Q42" s="201" t="str">
        <f>IF($C42="","",IF(AND(DataAsAt&lt;&gt;"Select Claim Period",DataAsAt&gt;='Quarterly Performance'!P$3),IFERROR('Actuals Achieved'!AC44,""),""))</f>
        <v/>
      </c>
      <c r="R42" s="202" t="str">
        <f>IF($C42="","",IF(AND(DataAsAt&lt;&gt;"Select Claim Period",DataAsAt&gt;='Quarterly Performance'!P$3),IFERROR('Actuals Achieved'!AC44/'Target Schedule'!P44,""),""))</f>
        <v/>
      </c>
      <c r="S42" s="200" t="str">
        <f>IF($C42="","",IF(AND(DataAsAt&lt;&gt;"Select Claim Period",DataAsAt&gt;='Quarterly Performance'!S$3),IFERROR('Target Schedule'!Q44,""),""))</f>
        <v/>
      </c>
      <c r="T42" s="201" t="str">
        <f>IF($C42="","",IF(AND(DataAsAt&lt;&gt;"Select Claim Period",DataAsAt&gt;='Quarterly Performance'!S$3),IFERROR('Actuals Achieved'!AD44,""),""))</f>
        <v/>
      </c>
      <c r="U42" s="202" t="str">
        <f>IF($C42="","",IF(AND(DataAsAt&lt;&gt;"Select Claim Period",DataAsAt&gt;='Quarterly Performance'!S$3),IFERROR('Actuals Achieved'!AD44/'Target Schedule'!Q44,""),""))</f>
        <v/>
      </c>
      <c r="V42" s="200" t="str">
        <f>IF($C42="","",IF(AND(DataAsAt&lt;&gt;"Select Claim Period",DataAsAt&gt;='Quarterly Performance'!V$3),IFERROR('Target Schedule'!R44,""),""))</f>
        <v/>
      </c>
      <c r="W42" s="201" t="str">
        <f>IF($C42="","",IF(AND(DataAsAt&lt;&gt;"Select Claim Period",DataAsAt&gt;='Quarterly Performance'!V$3),IFERROR('Actuals Achieved'!AE44,""),""))</f>
        <v/>
      </c>
      <c r="X42" s="202" t="str">
        <f>IF($C42="","",IF(AND(DataAsAt&lt;&gt;"Select Claim Period",DataAsAt&gt;='Quarterly Performance'!V$3),IFERROR('Actuals Achieved'!AE44/'Target Schedule'!R44,""),""))</f>
        <v/>
      </c>
      <c r="Y42" s="200" t="str">
        <f>IF($C42="","",IF(AND(DataAsAt&lt;&gt;"Select Claim Period",DataAsAt&gt;='Quarterly Performance'!Y$3),IFERROR('Target Schedule'!S44,""),""))</f>
        <v/>
      </c>
      <c r="Z42" s="201" t="str">
        <f>IF($C42="","",IF(AND(DataAsAt&lt;&gt;"Select Claim Period",DataAsAt&gt;='Quarterly Performance'!Y$3),IFERROR('Actuals Achieved'!AF44,""),""))</f>
        <v/>
      </c>
      <c r="AA42" s="202" t="str">
        <f>IF($C42="","",IF(AND(DataAsAt&lt;&gt;"Select Claim Period",DataAsAt&gt;='Quarterly Performance'!Y$3),IFERROR('Actuals Achieved'!AF44/'Target Schedule'!S44,""),""))</f>
        <v/>
      </c>
      <c r="AB42" s="200" t="str">
        <f>IF($C42="","",IF(AND(DataAsAt&lt;&gt;"Select Claim Period",DataAsAt&gt;='Quarterly Performance'!AB$3),IFERROR('Target Schedule'!T44,""),""))</f>
        <v/>
      </c>
      <c r="AC42" s="201" t="str">
        <f>IF($C42="","",IF(AND(DataAsAt&lt;&gt;"Select Claim Period",DataAsAt&gt;='Quarterly Performance'!AB$3),IFERROR('Actuals Achieved'!AG44,""),""))</f>
        <v/>
      </c>
      <c r="AD42" s="202" t="str">
        <f>IF($C42="","",IF(AND(DataAsAt&lt;&gt;"Select Claim Period",DataAsAt&gt;='Quarterly Performance'!AB$3),IFERROR('Actuals Achieved'!AG44/'Target Schedule'!T44,""),""))</f>
        <v/>
      </c>
      <c r="AE42" s="200" t="str">
        <f>IF($C42="","",IF(AND(DataAsAt&lt;&gt;"Select Claim Period",DataAsAt&gt;='Quarterly Performance'!AE$3),IFERROR('Target Schedule'!U44,""),""))</f>
        <v/>
      </c>
      <c r="AF42" s="201" t="str">
        <f>IF($C42="","",IF(AND(DataAsAt&lt;&gt;"Select Claim Period",DataAsAt&gt;='Quarterly Performance'!AE$3),IFERROR('Actuals Achieved'!AH44,""),""))</f>
        <v/>
      </c>
      <c r="AG42" s="202" t="str">
        <f>IF($C42="","",IF(AND(DataAsAt&lt;&gt;"Select Claim Period",DataAsAt&gt;='Quarterly Performance'!AE$3),IFERROR('Actuals Achieved'!AH44/'Target Schedule'!U44,""),""))</f>
        <v/>
      </c>
      <c r="AH42" s="115" t="str">
        <f>IF($C42="","",IF(AND(DataAsAt&lt;&gt;"Select Claim Period",DataAsAt&gt;='Quarterly Performance'!AH$3),IFERROR('Actuals Achieved'!#REF!/'Target Schedule'!#REF!,""),""))</f>
        <v/>
      </c>
      <c r="AI42" s="25"/>
      <c r="AJ42" s="25"/>
      <c r="AK42" s="100" t="str">
        <f>IF($C42="","",IF(AND(DataAsAt&lt;&gt;"Select Claim Period",DataAsAt&gt;='Quarterly Performance'!AK$3),IFERROR('Actuals Achieved'!AH44/'Target Schedule'!U44,""),""))</f>
        <v/>
      </c>
      <c r="AL42" s="107"/>
      <c r="AM42" s="108"/>
      <c r="AN42" s="59"/>
    </row>
    <row r="43" spans="1:40" ht="17.25" thickBot="1" x14ac:dyDescent="0.35">
      <c r="A43" s="16"/>
      <c r="B43" s="357"/>
      <c r="C43" s="269" t="str">
        <f>IF('Target Schedule'!C45="","",'Target Schedule'!C45)</f>
        <v/>
      </c>
      <c r="D43" s="200" t="str">
        <f>IF($C43="","",IF(AND(DataAsAt&lt;&gt;"Select Claim Period",DataAsAt&gt;='Quarterly Performance'!D$3),IFERROR('Target Schedule'!L45,""),""))</f>
        <v/>
      </c>
      <c r="E43" s="201" t="str">
        <f>IF($C43="","",IF(AND(DataAsAt&lt;&gt;"Select Claim Period",DataAsAt&gt;='Quarterly Performance'!D$3),IFERROR('Actuals Achieved'!Y45,""),""))</f>
        <v/>
      </c>
      <c r="F43" s="202" t="str">
        <f>IF($C43="","",IF(AND(DataAsAt&lt;&gt;"Select Claim Period",DataAsAt&gt;='Quarterly Performance'!D$3),IFERROR('Actuals Achieved'!Y45/'Target Schedule'!L45,""),""))</f>
        <v/>
      </c>
      <c r="G43" s="200" t="str">
        <f>IF($C43="","",IF(AND(DataAsAt&lt;&gt;"Select Claim Period",DataAsAt&gt;='Quarterly Performance'!G$3),IFERROR('Target Schedule'!M45,""),""))</f>
        <v/>
      </c>
      <c r="H43" s="201" t="str">
        <f>IF($C43="","",IF(AND(DataAsAt&lt;&gt;"Select Claim Period",DataAsAt&gt;='Quarterly Performance'!G$3),IFERROR('Actuals Achieved'!Z45,""),""))</f>
        <v/>
      </c>
      <c r="I43" s="202" t="str">
        <f>IF($C43="","",IF(AND(DataAsAt&lt;&gt;"Select Claim Period",DataAsAt&gt;='Quarterly Performance'!G$3),IFERROR('Actuals Achieved'!Z45/'Target Schedule'!M45,""),""))</f>
        <v/>
      </c>
      <c r="J43" s="200" t="str">
        <f>IF($C43="","",IF(AND(DataAsAt&lt;&gt;"Select Claim Period",DataAsAt&gt;='Quarterly Performance'!J$3),IFERROR('Target Schedule'!N45,""),""))</f>
        <v/>
      </c>
      <c r="K43" s="201" t="str">
        <f>IF($C43="","",IF(AND(DataAsAt&lt;&gt;"Select Claim Period",DataAsAt&gt;='Quarterly Performance'!J$3),IFERROR('Actuals Achieved'!AA45,""),""))</f>
        <v/>
      </c>
      <c r="L43" s="202" t="str">
        <f>IF($C43="","",IF(AND(DataAsAt&lt;&gt;"Select Claim Period",DataAsAt&gt;='Quarterly Performance'!J$3),IFERROR('Actuals Achieved'!AA45/'Target Schedule'!N45,""),""))</f>
        <v/>
      </c>
      <c r="M43" s="200" t="str">
        <f>IF($C43="","",IF(AND(DataAsAt&lt;&gt;"Select Claim Period",DataAsAt&gt;='Quarterly Performance'!M$3),IFERROR('Target Schedule'!O45,""),""))</f>
        <v/>
      </c>
      <c r="N43" s="201" t="str">
        <f>IF($C43="","",IF(AND(DataAsAt&lt;&gt;"Select Claim Period",DataAsAt&gt;='Quarterly Performance'!M$3),IFERROR('Actuals Achieved'!AB45,""),""))</f>
        <v/>
      </c>
      <c r="O43" s="202" t="str">
        <f>IF($C43="","",IF(AND(DataAsAt&lt;&gt;"Select Claim Period",DataAsAt&gt;='Quarterly Performance'!M$3),IFERROR('Actuals Achieved'!AB45/'Target Schedule'!O45,""),""))</f>
        <v/>
      </c>
      <c r="P43" s="200" t="str">
        <f>IF($C43="","",IF(AND(DataAsAt&lt;&gt;"Select Claim Period",DataAsAt&gt;='Quarterly Performance'!P$3),IFERROR('Target Schedule'!P45,""),""))</f>
        <v/>
      </c>
      <c r="Q43" s="201" t="str">
        <f>IF($C43="","",IF(AND(DataAsAt&lt;&gt;"Select Claim Period",DataAsAt&gt;='Quarterly Performance'!P$3),IFERROR('Actuals Achieved'!AC45,""),""))</f>
        <v/>
      </c>
      <c r="R43" s="202" t="str">
        <f>IF($C43="","",IF(AND(DataAsAt&lt;&gt;"Select Claim Period",DataAsAt&gt;='Quarterly Performance'!P$3),IFERROR('Actuals Achieved'!AC45/'Target Schedule'!P45,""),""))</f>
        <v/>
      </c>
      <c r="S43" s="200" t="str">
        <f>IF($C43="","",IF(AND(DataAsAt&lt;&gt;"Select Claim Period",DataAsAt&gt;='Quarterly Performance'!S$3),IFERROR('Target Schedule'!Q45,""),""))</f>
        <v/>
      </c>
      <c r="T43" s="201" t="str">
        <f>IF($C43="","",IF(AND(DataAsAt&lt;&gt;"Select Claim Period",DataAsAt&gt;='Quarterly Performance'!S$3),IFERROR('Actuals Achieved'!AD45,""),""))</f>
        <v/>
      </c>
      <c r="U43" s="202" t="str">
        <f>IF($C43="","",IF(AND(DataAsAt&lt;&gt;"Select Claim Period",DataAsAt&gt;='Quarterly Performance'!S$3),IFERROR('Actuals Achieved'!AD45/'Target Schedule'!Q45,""),""))</f>
        <v/>
      </c>
      <c r="V43" s="200" t="str">
        <f>IF($C43="","",IF(AND(DataAsAt&lt;&gt;"Select Claim Period",DataAsAt&gt;='Quarterly Performance'!V$3),IFERROR('Target Schedule'!R45,""),""))</f>
        <v/>
      </c>
      <c r="W43" s="201" t="str">
        <f>IF($C43="","",IF(AND(DataAsAt&lt;&gt;"Select Claim Period",DataAsAt&gt;='Quarterly Performance'!V$3),IFERROR('Actuals Achieved'!AE45,""),""))</f>
        <v/>
      </c>
      <c r="X43" s="202" t="str">
        <f>IF($C43="","",IF(AND(DataAsAt&lt;&gt;"Select Claim Period",DataAsAt&gt;='Quarterly Performance'!V$3),IFERROR('Actuals Achieved'!AE45/'Target Schedule'!R45,""),""))</f>
        <v/>
      </c>
      <c r="Y43" s="200" t="str">
        <f>IF($C43="","",IF(AND(DataAsAt&lt;&gt;"Select Claim Period",DataAsAt&gt;='Quarterly Performance'!Y$3),IFERROR('Target Schedule'!S45,""),""))</f>
        <v/>
      </c>
      <c r="Z43" s="201" t="str">
        <f>IF($C43="","",IF(AND(DataAsAt&lt;&gt;"Select Claim Period",DataAsAt&gt;='Quarterly Performance'!Y$3),IFERROR('Actuals Achieved'!AF45,""),""))</f>
        <v/>
      </c>
      <c r="AA43" s="202" t="str">
        <f>IF($C43="","",IF(AND(DataAsAt&lt;&gt;"Select Claim Period",DataAsAt&gt;='Quarterly Performance'!Y$3),IFERROR('Actuals Achieved'!AF45/'Target Schedule'!S45,""),""))</f>
        <v/>
      </c>
      <c r="AB43" s="200" t="str">
        <f>IF($C43="","",IF(AND(DataAsAt&lt;&gt;"Select Claim Period",DataAsAt&gt;='Quarterly Performance'!AB$3),IFERROR('Target Schedule'!T45,""),""))</f>
        <v/>
      </c>
      <c r="AC43" s="201" t="str">
        <f>IF($C43="","",IF(AND(DataAsAt&lt;&gt;"Select Claim Period",DataAsAt&gt;='Quarterly Performance'!AB$3),IFERROR('Actuals Achieved'!AG45,""),""))</f>
        <v/>
      </c>
      <c r="AD43" s="202" t="str">
        <f>IF($C43="","",IF(AND(DataAsAt&lt;&gt;"Select Claim Period",DataAsAt&gt;='Quarterly Performance'!AB$3),IFERROR('Actuals Achieved'!AG45/'Target Schedule'!T45,""),""))</f>
        <v/>
      </c>
      <c r="AE43" s="200" t="str">
        <f>IF($C43="","",IF(AND(DataAsAt&lt;&gt;"Select Claim Period",DataAsAt&gt;='Quarterly Performance'!AE$3),IFERROR('Target Schedule'!U45,""),""))</f>
        <v/>
      </c>
      <c r="AF43" s="201" t="str">
        <f>IF($C43="","",IF(AND(DataAsAt&lt;&gt;"Select Claim Period",DataAsAt&gt;='Quarterly Performance'!AE$3),IFERROR('Actuals Achieved'!AH45,""),""))</f>
        <v/>
      </c>
      <c r="AG43" s="202" t="str">
        <f>IF($C43="","",IF(AND(DataAsAt&lt;&gt;"Select Claim Period",DataAsAt&gt;='Quarterly Performance'!AE$3),IFERROR('Actuals Achieved'!AH45/'Target Schedule'!U45,""),""))</f>
        <v/>
      </c>
      <c r="AH43" s="115" t="str">
        <f>IF($C43="","",IF(AND(DataAsAt&lt;&gt;"Select Claim Period",DataAsAt&gt;='Quarterly Performance'!AH$3),IFERROR('Actuals Achieved'!#REF!/'Target Schedule'!#REF!,""),""))</f>
        <v/>
      </c>
      <c r="AI43" s="25"/>
      <c r="AJ43" s="25"/>
      <c r="AK43" s="26" t="str">
        <f>IF($C43="","",IF(AND(DataAsAt&lt;&gt;"Select Claim Period",DataAsAt&gt;='Quarterly Performance'!AK$3),IFERROR('Actuals Achieved'!AH45/'Target Schedule'!U45,""),""))</f>
        <v/>
      </c>
      <c r="AL43" s="103"/>
      <c r="AM43" s="112"/>
      <c r="AN43" s="59"/>
    </row>
    <row r="44" spans="1:40" ht="5.0999999999999996" customHeight="1" thickBot="1" x14ac:dyDescent="0.35">
      <c r="B44" s="22"/>
      <c r="C44" s="155"/>
      <c r="D44" s="215"/>
      <c r="E44" s="213"/>
      <c r="F44" s="213"/>
      <c r="G44" s="213"/>
      <c r="H44" s="213"/>
      <c r="I44" s="216"/>
      <c r="J44" s="213"/>
      <c r="K44" s="213"/>
      <c r="L44" s="216"/>
      <c r="M44" s="213"/>
      <c r="N44" s="213"/>
      <c r="O44" s="216"/>
      <c r="P44" s="213"/>
      <c r="Q44" s="213"/>
      <c r="R44" s="216"/>
      <c r="S44" s="217"/>
      <c r="T44" s="215"/>
      <c r="U44" s="216"/>
      <c r="V44" s="213"/>
      <c r="W44" s="213"/>
      <c r="X44" s="216"/>
      <c r="Y44" s="213"/>
      <c r="Z44" s="213"/>
      <c r="AA44" s="216"/>
      <c r="AB44" s="213"/>
      <c r="AC44" s="213"/>
      <c r="AD44" s="216"/>
      <c r="AE44" s="213"/>
      <c r="AF44" s="213"/>
      <c r="AG44" s="216"/>
      <c r="AH44" s="15"/>
      <c r="AI44" s="15"/>
      <c r="AJ44" s="15"/>
      <c r="AK44" s="15"/>
      <c r="AL44" s="66"/>
      <c r="AM44" s="66"/>
    </row>
    <row r="45" spans="1:40" ht="33" x14ac:dyDescent="0.3">
      <c r="A45" s="16"/>
      <c r="B45" s="356" t="s">
        <v>23</v>
      </c>
      <c r="C45" s="267" t="str">
        <f>IF('Target Schedule'!C47="","",'Target Schedule'!C47)</f>
        <v>BBO project participants achive &gt;10% more sustained employment outcomes than control groups</v>
      </c>
      <c r="D45" s="207">
        <f>IF($C45="","",IF(AND(DataAsAt&lt;&gt;"Select Claim Period",DataAsAt&gt;='Quarterly Performance'!D$3),IFERROR('Target Schedule'!L47,""),""))</f>
        <v>0</v>
      </c>
      <c r="E45" s="208">
        <f>IF($C45="","",IF(AND(DataAsAt&lt;&gt;"Select Claim Period",DataAsAt&gt;='Quarterly Performance'!D$3),IFERROR('Actuals Achieved'!Y47,""),""))</f>
        <v>0</v>
      </c>
      <c r="F45" s="209" t="str">
        <f>IF($C45="","",IF(AND(DataAsAt&lt;&gt;"Select Claim Period",DataAsAt&gt;='Quarterly Performance'!D$3),IFERROR('Actuals Achieved'!Y47/'Target Schedule'!L47,""),""))</f>
        <v/>
      </c>
      <c r="G45" s="207">
        <f>IF($C45="","",IF(AND(DataAsAt&lt;&gt;"Select Claim Period",DataAsAt&gt;='Quarterly Performance'!G$3),IFERROR('Target Schedule'!M47,""),""))</f>
        <v>0</v>
      </c>
      <c r="H45" s="208">
        <f>IF($C45="","",IF(AND(DataAsAt&lt;&gt;"Select Claim Period",DataAsAt&gt;='Quarterly Performance'!G$3),IFERROR('Actuals Achieved'!Z47,""),""))</f>
        <v>0</v>
      </c>
      <c r="I45" s="209" t="str">
        <f>IF($C45="","",IF(AND(DataAsAt&lt;&gt;"Select Claim Period",DataAsAt&gt;='Quarterly Performance'!G$3),IFERROR('Actuals Achieved'!Z47/'Target Schedule'!M47,""),""))</f>
        <v/>
      </c>
      <c r="J45" s="207">
        <f>IF($C45="","",IF(AND(DataAsAt&lt;&gt;"Select Claim Period",DataAsAt&gt;='Quarterly Performance'!J$3),IFERROR('Target Schedule'!N47,""),""))</f>
        <v>0</v>
      </c>
      <c r="K45" s="208">
        <f>IF($C45="","",IF(AND(DataAsAt&lt;&gt;"Select Claim Period",DataAsAt&gt;='Quarterly Performance'!J$3),IFERROR('Actuals Achieved'!AA47,""),""))</f>
        <v>0</v>
      </c>
      <c r="L45" s="209" t="str">
        <f>IF($C45="","",IF(AND(DataAsAt&lt;&gt;"Select Claim Period",DataAsAt&gt;='Quarterly Performance'!J$3),IFERROR('Actuals Achieved'!AA47/'Target Schedule'!N47,""),""))</f>
        <v/>
      </c>
      <c r="M45" s="207">
        <f>IF($C45="","",IF(AND(DataAsAt&lt;&gt;"Select Claim Period",DataAsAt&gt;='Quarterly Performance'!M$3),IFERROR('Target Schedule'!O47,""),""))</f>
        <v>0</v>
      </c>
      <c r="N45" s="208">
        <f>IF($C45="","",IF(AND(DataAsAt&lt;&gt;"Select Claim Period",DataAsAt&gt;='Quarterly Performance'!M$3),IFERROR('Actuals Achieved'!AB47,""),""))</f>
        <v>0</v>
      </c>
      <c r="O45" s="209" t="str">
        <f>IF($C45="","",IF(AND(DataAsAt&lt;&gt;"Select Claim Period",DataAsAt&gt;='Quarterly Performance'!M$3),IFERROR('Actuals Achieved'!AB47/'Target Schedule'!O47,""),""))</f>
        <v/>
      </c>
      <c r="P45" s="207">
        <f>IF($C45="","",IF(AND(DataAsAt&lt;&gt;"Select Claim Period",DataAsAt&gt;='Quarterly Performance'!P$3),IFERROR('Target Schedule'!P47,""),""))</f>
        <v>0</v>
      </c>
      <c r="Q45" s="208">
        <f>IF($C45="","",IF(AND(DataAsAt&lt;&gt;"Select Claim Period",DataAsAt&gt;='Quarterly Performance'!P$3),IFERROR('Actuals Achieved'!AC47,""),""))</f>
        <v>0</v>
      </c>
      <c r="R45" s="209" t="str">
        <f>IF($C45="","",IF(AND(DataAsAt&lt;&gt;"Select Claim Period",DataAsAt&gt;='Quarterly Performance'!P$3),IFERROR('Actuals Achieved'!AC47/'Target Schedule'!P47,""),""))</f>
        <v/>
      </c>
      <c r="S45" s="207">
        <f>IF($C45="","",IF(AND(DataAsAt&lt;&gt;"Select Claim Period",DataAsAt&gt;='Quarterly Performance'!S$3),IFERROR('Target Schedule'!Q47,""),""))</f>
        <v>0</v>
      </c>
      <c r="T45" s="208">
        <f>IF($C45="","",IF(AND(DataAsAt&lt;&gt;"Select Claim Period",DataAsAt&gt;='Quarterly Performance'!S$3),IFERROR('Actuals Achieved'!AD47,""),""))</f>
        <v>0</v>
      </c>
      <c r="U45" s="209" t="str">
        <f>IF($C45="","",IF(AND(DataAsAt&lt;&gt;"Select Claim Period",DataAsAt&gt;='Quarterly Performance'!S$3),IFERROR('Actuals Achieved'!AD47/'Target Schedule'!Q47,""),""))</f>
        <v/>
      </c>
      <c r="V45" s="207" t="str">
        <f>IF($C45="","",IF(AND(DataAsAt&lt;&gt;"Select Claim Period",DataAsAt&gt;='Quarterly Performance'!V$3),IFERROR('Target Schedule'!R47,""),""))</f>
        <v/>
      </c>
      <c r="W45" s="208" t="str">
        <f>IF($C45="","",IF(AND(DataAsAt&lt;&gt;"Select Claim Period",DataAsAt&gt;='Quarterly Performance'!V$3),IFERROR('Actuals Achieved'!AE47,""),""))</f>
        <v/>
      </c>
      <c r="X45" s="209" t="str">
        <f>IF($C45="","",IF(AND(DataAsAt&lt;&gt;"Select Claim Period",DataAsAt&gt;='Quarterly Performance'!V$3),IFERROR('Actuals Achieved'!AE47/'Target Schedule'!R47,""),""))</f>
        <v/>
      </c>
      <c r="Y45" s="207" t="str">
        <f>IF($C45="","",IF(AND(DataAsAt&lt;&gt;"Select Claim Period",DataAsAt&gt;='Quarterly Performance'!Y$3),IFERROR('Target Schedule'!S47,""),""))</f>
        <v/>
      </c>
      <c r="Z45" s="208" t="str">
        <f>IF($C45="","",IF(AND(DataAsAt&lt;&gt;"Select Claim Period",DataAsAt&gt;='Quarterly Performance'!Y$3),IFERROR('Actuals Achieved'!AF47,""),""))</f>
        <v/>
      </c>
      <c r="AA45" s="209" t="str">
        <f>IF($C45="","",IF(AND(DataAsAt&lt;&gt;"Select Claim Period",DataAsAt&gt;='Quarterly Performance'!Y$3),IFERROR('Actuals Achieved'!AF47/'Target Schedule'!S47,""),""))</f>
        <v/>
      </c>
      <c r="AB45" s="207" t="str">
        <f>IF($C45="","",IF(AND(DataAsAt&lt;&gt;"Select Claim Period",DataAsAt&gt;='Quarterly Performance'!AB$3),IFERROR('Target Schedule'!T47,""),""))</f>
        <v/>
      </c>
      <c r="AC45" s="208" t="str">
        <f>IF($C45="","",IF(AND(DataAsAt&lt;&gt;"Select Claim Period",DataAsAt&gt;='Quarterly Performance'!AB$3),IFERROR('Actuals Achieved'!AG47,""),""))</f>
        <v/>
      </c>
      <c r="AD45" s="209" t="str">
        <f>IF($C45="","",IF(AND(DataAsAt&lt;&gt;"Select Claim Period",DataAsAt&gt;='Quarterly Performance'!AB$3),IFERROR('Actuals Achieved'!AG47/'Target Schedule'!T47,""),""))</f>
        <v/>
      </c>
      <c r="AE45" s="207" t="str">
        <f>IF($C45="","",IF(AND(DataAsAt&lt;&gt;"Select Claim Period",DataAsAt&gt;='Quarterly Performance'!AE$3),IFERROR('Target Schedule'!U47,""),""))</f>
        <v/>
      </c>
      <c r="AF45" s="208" t="str">
        <f>IF($C45="","",IF(AND(DataAsAt&lt;&gt;"Select Claim Period",DataAsAt&gt;='Quarterly Performance'!AE$3),IFERROR('Actuals Achieved'!AH47,""),""))</f>
        <v/>
      </c>
      <c r="AG45" s="209" t="str">
        <f>IF($C45="","",IF(AND(DataAsAt&lt;&gt;"Select Claim Period",DataAsAt&gt;='Quarterly Performance'!AE$3),IFERROR('Actuals Achieved'!AH47/'Target Schedule'!U47,""),""))</f>
        <v/>
      </c>
      <c r="AH45" s="24" t="str">
        <f>IF($C45="","",IF(AND(DataAsAt&lt;&gt;"Select Claim Period",DataAsAt&gt;='Quarterly Performance'!AH$3),IFERROR('Actuals Achieved'!#REF!/'Target Schedule'!#REF!,""),""))</f>
        <v/>
      </c>
      <c r="AI45" s="24"/>
      <c r="AJ45" s="24"/>
      <c r="AK45" s="98" t="str">
        <f>IF($C45="","",IF(AND(DataAsAt&lt;&gt;"Select Claim Period",DataAsAt&gt;='Quarterly Performance'!AK$3),IFERROR('Actuals Achieved'!AH47/'Target Schedule'!U47,""),""))</f>
        <v/>
      </c>
      <c r="AL45" s="104"/>
      <c r="AM45" s="111"/>
      <c r="AN45" s="59"/>
    </row>
    <row r="46" spans="1:40" ht="33" x14ac:dyDescent="0.3">
      <c r="A46" s="16"/>
      <c r="B46" s="357"/>
      <c r="C46" s="268" t="str">
        <f>IF('Target Schedule'!C48="","",'Target Schedule'!C48)</f>
        <v>BBO project participants achive &gt;10% more training / qualification outcomes than control groups</v>
      </c>
      <c r="D46" s="200">
        <f>IF($C46="","",IF(AND(DataAsAt&lt;&gt;"Select Claim Period",DataAsAt&gt;='Quarterly Performance'!D$3),IFERROR('Target Schedule'!L48,""),""))</f>
        <v>0</v>
      </c>
      <c r="E46" s="201">
        <f>IF($C46="","",IF(AND(DataAsAt&lt;&gt;"Select Claim Period",DataAsAt&gt;='Quarterly Performance'!D$3),IFERROR('Actuals Achieved'!Y48,""),""))</f>
        <v>0</v>
      </c>
      <c r="F46" s="202" t="str">
        <f>IF($C46="","",IF(AND(DataAsAt&lt;&gt;"Select Claim Period",DataAsAt&gt;='Quarterly Performance'!D$3),IFERROR('Actuals Achieved'!Y48/'Target Schedule'!L48,""),""))</f>
        <v/>
      </c>
      <c r="G46" s="200">
        <f>IF($C46="","",IF(AND(DataAsAt&lt;&gt;"Select Claim Period",DataAsAt&gt;='Quarterly Performance'!G$3),IFERROR('Target Schedule'!M48,""),""))</f>
        <v>0</v>
      </c>
      <c r="H46" s="201">
        <f>IF($C46="","",IF(AND(DataAsAt&lt;&gt;"Select Claim Period",DataAsAt&gt;='Quarterly Performance'!G$3),IFERROR('Actuals Achieved'!Z48,""),""))</f>
        <v>0</v>
      </c>
      <c r="I46" s="202" t="str">
        <f>IF($C46="","",IF(AND(DataAsAt&lt;&gt;"Select Claim Period",DataAsAt&gt;='Quarterly Performance'!G$3),IFERROR('Actuals Achieved'!Z48/'Target Schedule'!M48,""),""))</f>
        <v/>
      </c>
      <c r="J46" s="200">
        <f>IF($C46="","",IF(AND(DataAsAt&lt;&gt;"Select Claim Period",DataAsAt&gt;='Quarterly Performance'!J$3),IFERROR('Target Schedule'!N48,""),""))</f>
        <v>0</v>
      </c>
      <c r="K46" s="201">
        <f>IF($C46="","",IF(AND(DataAsAt&lt;&gt;"Select Claim Period",DataAsAt&gt;='Quarterly Performance'!J$3),IFERROR('Actuals Achieved'!AA48,""),""))</f>
        <v>0</v>
      </c>
      <c r="L46" s="202" t="str">
        <f>IF($C46="","",IF(AND(DataAsAt&lt;&gt;"Select Claim Period",DataAsAt&gt;='Quarterly Performance'!J$3),IFERROR('Actuals Achieved'!AA48/'Target Schedule'!N48,""),""))</f>
        <v/>
      </c>
      <c r="M46" s="200">
        <f>IF($C46="","",IF(AND(DataAsAt&lt;&gt;"Select Claim Period",DataAsAt&gt;='Quarterly Performance'!M$3),IFERROR('Target Schedule'!O48,""),""))</f>
        <v>0</v>
      </c>
      <c r="N46" s="201">
        <f>IF($C46="","",IF(AND(DataAsAt&lt;&gt;"Select Claim Period",DataAsAt&gt;='Quarterly Performance'!M$3),IFERROR('Actuals Achieved'!AB48,""),""))</f>
        <v>0</v>
      </c>
      <c r="O46" s="202" t="str">
        <f>IF($C46="","",IF(AND(DataAsAt&lt;&gt;"Select Claim Period",DataAsAt&gt;='Quarterly Performance'!M$3),IFERROR('Actuals Achieved'!AB48/'Target Schedule'!O48,""),""))</f>
        <v/>
      </c>
      <c r="P46" s="200">
        <f>IF($C46="","",IF(AND(DataAsAt&lt;&gt;"Select Claim Period",DataAsAt&gt;='Quarterly Performance'!P$3),IFERROR('Target Schedule'!P48,""),""))</f>
        <v>0</v>
      </c>
      <c r="Q46" s="201">
        <f>IF($C46="","",IF(AND(DataAsAt&lt;&gt;"Select Claim Period",DataAsAt&gt;='Quarterly Performance'!P$3),IFERROR('Actuals Achieved'!AC48,""),""))</f>
        <v>0</v>
      </c>
      <c r="R46" s="202" t="str">
        <f>IF($C46="","",IF(AND(DataAsAt&lt;&gt;"Select Claim Period",DataAsAt&gt;='Quarterly Performance'!P$3),IFERROR('Actuals Achieved'!AC48/'Target Schedule'!P48,""),""))</f>
        <v/>
      </c>
      <c r="S46" s="200">
        <f>IF($C46="","",IF(AND(DataAsAt&lt;&gt;"Select Claim Period",DataAsAt&gt;='Quarterly Performance'!S$3),IFERROR('Target Schedule'!Q48,""),""))</f>
        <v>0</v>
      </c>
      <c r="T46" s="201">
        <f>IF($C46="","",IF(AND(DataAsAt&lt;&gt;"Select Claim Period",DataAsAt&gt;='Quarterly Performance'!S$3),IFERROR('Actuals Achieved'!AD48,""),""))</f>
        <v>0</v>
      </c>
      <c r="U46" s="202" t="str">
        <f>IF($C46="","",IF(AND(DataAsAt&lt;&gt;"Select Claim Period",DataAsAt&gt;='Quarterly Performance'!S$3),IFERROR('Actuals Achieved'!AD48/'Target Schedule'!Q48,""),""))</f>
        <v/>
      </c>
      <c r="V46" s="200" t="str">
        <f>IF($C46="","",IF(AND(DataAsAt&lt;&gt;"Select Claim Period",DataAsAt&gt;='Quarterly Performance'!V$3),IFERROR('Target Schedule'!R48,""),""))</f>
        <v/>
      </c>
      <c r="W46" s="201" t="str">
        <f>IF($C46="","",IF(AND(DataAsAt&lt;&gt;"Select Claim Period",DataAsAt&gt;='Quarterly Performance'!V$3),IFERROR('Actuals Achieved'!AE48,""),""))</f>
        <v/>
      </c>
      <c r="X46" s="202" t="str">
        <f>IF($C46="","",IF(AND(DataAsAt&lt;&gt;"Select Claim Period",DataAsAt&gt;='Quarterly Performance'!V$3),IFERROR('Actuals Achieved'!AE48/'Target Schedule'!R48,""),""))</f>
        <v/>
      </c>
      <c r="Y46" s="200" t="str">
        <f>IF($C46="","",IF(AND(DataAsAt&lt;&gt;"Select Claim Period",DataAsAt&gt;='Quarterly Performance'!Y$3),IFERROR('Target Schedule'!S48,""),""))</f>
        <v/>
      </c>
      <c r="Z46" s="201" t="str">
        <f>IF($C46="","",IF(AND(DataAsAt&lt;&gt;"Select Claim Period",DataAsAt&gt;='Quarterly Performance'!Y$3),IFERROR('Actuals Achieved'!AF48,""),""))</f>
        <v/>
      </c>
      <c r="AA46" s="202" t="str">
        <f>IF($C46="","",IF(AND(DataAsAt&lt;&gt;"Select Claim Period",DataAsAt&gt;='Quarterly Performance'!Y$3),IFERROR('Actuals Achieved'!AF48/'Target Schedule'!S48,""),""))</f>
        <v/>
      </c>
      <c r="AB46" s="200" t="str">
        <f>IF($C46="","",IF(AND(DataAsAt&lt;&gt;"Select Claim Period",DataAsAt&gt;='Quarterly Performance'!AB$3),IFERROR('Target Schedule'!T48,""),""))</f>
        <v/>
      </c>
      <c r="AC46" s="201" t="str">
        <f>IF($C46="","",IF(AND(DataAsAt&lt;&gt;"Select Claim Period",DataAsAt&gt;='Quarterly Performance'!AB$3),IFERROR('Actuals Achieved'!AG48,""),""))</f>
        <v/>
      </c>
      <c r="AD46" s="202" t="str">
        <f>IF($C46="","",IF(AND(DataAsAt&lt;&gt;"Select Claim Period",DataAsAt&gt;='Quarterly Performance'!AB$3),IFERROR('Actuals Achieved'!AG48/'Target Schedule'!T48,""),""))</f>
        <v/>
      </c>
      <c r="AE46" s="200" t="str">
        <f>IF($C46="","",IF(AND(DataAsAt&lt;&gt;"Select Claim Period",DataAsAt&gt;='Quarterly Performance'!AE$3),IFERROR('Target Schedule'!U48,""),""))</f>
        <v/>
      </c>
      <c r="AF46" s="201" t="str">
        <f>IF($C46="","",IF(AND(DataAsAt&lt;&gt;"Select Claim Period",DataAsAt&gt;='Quarterly Performance'!AE$3),IFERROR('Actuals Achieved'!AH48,""),""))</f>
        <v/>
      </c>
      <c r="AG46" s="202" t="str">
        <f>IF($C46="","",IF(AND(DataAsAt&lt;&gt;"Select Claim Period",DataAsAt&gt;='Quarterly Performance'!AE$3),IFERROR('Actuals Achieved'!AH48/'Target Schedule'!U48,""),""))</f>
        <v/>
      </c>
      <c r="AH46" s="25" t="str">
        <f>IF($C46="","",IF(AND(DataAsAt&lt;&gt;"Select Claim Period",DataAsAt&gt;='Quarterly Performance'!AH$3),IFERROR('Actuals Achieved'!#REF!/'Target Schedule'!#REF!,""),""))</f>
        <v/>
      </c>
      <c r="AI46" s="25"/>
      <c r="AJ46" s="25"/>
      <c r="AK46" s="99" t="str">
        <f>IF($C46="","",IF(AND(DataAsAt&lt;&gt;"Select Claim Period",DataAsAt&gt;='Quarterly Performance'!AK$3),IFERROR('Actuals Achieved'!AH48/'Target Schedule'!U48,""),""))</f>
        <v/>
      </c>
      <c r="AL46" s="105"/>
      <c r="AM46" s="108"/>
      <c r="AN46" s="59"/>
    </row>
    <row r="47" spans="1:40" ht="33" x14ac:dyDescent="0.3">
      <c r="A47" s="16"/>
      <c r="B47" s="357"/>
      <c r="C47" s="268" t="str">
        <f>IF('Target Schedule'!C49="","",'Target Schedule'!C49)</f>
        <v>BBO project participants report &gt;10% higher scores for satisfaction with support received than mainstream employment support control group</v>
      </c>
      <c r="D47" s="200">
        <f>IF($C47="","",IF(AND(DataAsAt&lt;&gt;"Select Claim Period",DataAsAt&gt;='Quarterly Performance'!D$3),IFERROR('Target Schedule'!L49,""),""))</f>
        <v>0</v>
      </c>
      <c r="E47" s="201">
        <f>IF($C47="","",IF(AND(DataAsAt&lt;&gt;"Select Claim Period",DataAsAt&gt;='Quarterly Performance'!D$3),IFERROR('Actuals Achieved'!Y49,""),""))</f>
        <v>0</v>
      </c>
      <c r="F47" s="202" t="str">
        <f>IF($C47="","",IF(AND(DataAsAt&lt;&gt;"Select Claim Period",DataAsAt&gt;='Quarterly Performance'!D$3),IFERROR('Actuals Achieved'!Y49/'Target Schedule'!L49,""),""))</f>
        <v/>
      </c>
      <c r="G47" s="200">
        <f>IF($C47="","",IF(AND(DataAsAt&lt;&gt;"Select Claim Period",DataAsAt&gt;='Quarterly Performance'!G$3),IFERROR('Target Schedule'!M49,""),""))</f>
        <v>0</v>
      </c>
      <c r="H47" s="201">
        <f>IF($C47="","",IF(AND(DataAsAt&lt;&gt;"Select Claim Period",DataAsAt&gt;='Quarterly Performance'!G$3),IFERROR('Actuals Achieved'!Z49,""),""))</f>
        <v>0</v>
      </c>
      <c r="I47" s="202" t="str">
        <f>IF($C47="","",IF(AND(DataAsAt&lt;&gt;"Select Claim Period",DataAsAt&gt;='Quarterly Performance'!G$3),IFERROR('Actuals Achieved'!Z49/'Target Schedule'!M49,""),""))</f>
        <v/>
      </c>
      <c r="J47" s="200">
        <f>IF($C47="","",IF(AND(DataAsAt&lt;&gt;"Select Claim Period",DataAsAt&gt;='Quarterly Performance'!J$3),IFERROR('Target Schedule'!N49,""),""))</f>
        <v>0</v>
      </c>
      <c r="K47" s="201">
        <f>IF($C47="","",IF(AND(DataAsAt&lt;&gt;"Select Claim Period",DataAsAt&gt;='Quarterly Performance'!J$3),IFERROR('Actuals Achieved'!AA49,""),""))</f>
        <v>0</v>
      </c>
      <c r="L47" s="202" t="str">
        <f>IF($C47="","",IF(AND(DataAsAt&lt;&gt;"Select Claim Period",DataAsAt&gt;='Quarterly Performance'!J$3),IFERROR('Actuals Achieved'!AA49/'Target Schedule'!N49,""),""))</f>
        <v/>
      </c>
      <c r="M47" s="200">
        <f>IF($C47="","",IF(AND(DataAsAt&lt;&gt;"Select Claim Period",DataAsAt&gt;='Quarterly Performance'!M$3),IFERROR('Target Schedule'!O49,""),""))</f>
        <v>0</v>
      </c>
      <c r="N47" s="201">
        <f>IF($C47="","",IF(AND(DataAsAt&lt;&gt;"Select Claim Period",DataAsAt&gt;='Quarterly Performance'!M$3),IFERROR('Actuals Achieved'!AB49,""),""))</f>
        <v>0</v>
      </c>
      <c r="O47" s="202" t="str">
        <f>IF($C47="","",IF(AND(DataAsAt&lt;&gt;"Select Claim Period",DataAsAt&gt;='Quarterly Performance'!M$3),IFERROR('Actuals Achieved'!AB49/'Target Schedule'!O49,""),""))</f>
        <v/>
      </c>
      <c r="P47" s="200">
        <f>IF($C47="","",IF(AND(DataAsAt&lt;&gt;"Select Claim Period",DataAsAt&gt;='Quarterly Performance'!P$3),IFERROR('Target Schedule'!P49,""),""))</f>
        <v>0</v>
      </c>
      <c r="Q47" s="201">
        <f>IF($C47="","",IF(AND(DataAsAt&lt;&gt;"Select Claim Period",DataAsAt&gt;='Quarterly Performance'!P$3),IFERROR('Actuals Achieved'!AC49,""),""))</f>
        <v>0</v>
      </c>
      <c r="R47" s="202" t="str">
        <f>IF($C47="","",IF(AND(DataAsAt&lt;&gt;"Select Claim Period",DataAsAt&gt;='Quarterly Performance'!P$3),IFERROR('Actuals Achieved'!AC49/'Target Schedule'!P49,""),""))</f>
        <v/>
      </c>
      <c r="S47" s="200">
        <f>IF($C47="","",IF(AND(DataAsAt&lt;&gt;"Select Claim Period",DataAsAt&gt;='Quarterly Performance'!S$3),IFERROR('Target Schedule'!Q49,""),""))</f>
        <v>0</v>
      </c>
      <c r="T47" s="201">
        <f>IF($C47="","",IF(AND(DataAsAt&lt;&gt;"Select Claim Period",DataAsAt&gt;='Quarterly Performance'!S$3),IFERROR('Actuals Achieved'!AD49,""),""))</f>
        <v>0</v>
      </c>
      <c r="U47" s="202" t="str">
        <f>IF($C47="","",IF(AND(DataAsAt&lt;&gt;"Select Claim Period",DataAsAt&gt;='Quarterly Performance'!S$3),IFERROR('Actuals Achieved'!AD49/'Target Schedule'!Q49,""),""))</f>
        <v/>
      </c>
      <c r="V47" s="200" t="str">
        <f>IF($C47="","",IF(AND(DataAsAt&lt;&gt;"Select Claim Period",DataAsAt&gt;='Quarterly Performance'!V$3),IFERROR('Target Schedule'!R49,""),""))</f>
        <v/>
      </c>
      <c r="W47" s="201" t="str">
        <f>IF($C47="","",IF(AND(DataAsAt&lt;&gt;"Select Claim Period",DataAsAt&gt;='Quarterly Performance'!V$3),IFERROR('Actuals Achieved'!AE49,""),""))</f>
        <v/>
      </c>
      <c r="X47" s="202" t="str">
        <f>IF($C47="","",IF(AND(DataAsAt&lt;&gt;"Select Claim Period",DataAsAt&gt;='Quarterly Performance'!V$3),IFERROR('Actuals Achieved'!AE49/'Target Schedule'!R49,""),""))</f>
        <v/>
      </c>
      <c r="Y47" s="200" t="str">
        <f>IF($C47="","",IF(AND(DataAsAt&lt;&gt;"Select Claim Period",DataAsAt&gt;='Quarterly Performance'!Y$3),IFERROR('Target Schedule'!S49,""),""))</f>
        <v/>
      </c>
      <c r="Z47" s="201" t="str">
        <f>IF($C47="","",IF(AND(DataAsAt&lt;&gt;"Select Claim Period",DataAsAt&gt;='Quarterly Performance'!Y$3),IFERROR('Actuals Achieved'!AF49,""),""))</f>
        <v/>
      </c>
      <c r="AA47" s="202" t="str">
        <f>IF($C47="","",IF(AND(DataAsAt&lt;&gt;"Select Claim Period",DataAsAt&gt;='Quarterly Performance'!Y$3),IFERROR('Actuals Achieved'!AF49/'Target Schedule'!S49,""),""))</f>
        <v/>
      </c>
      <c r="AB47" s="200" t="str">
        <f>IF($C47="","",IF(AND(DataAsAt&lt;&gt;"Select Claim Period",DataAsAt&gt;='Quarterly Performance'!AB$3),IFERROR('Target Schedule'!T49,""),""))</f>
        <v/>
      </c>
      <c r="AC47" s="201" t="str">
        <f>IF($C47="","",IF(AND(DataAsAt&lt;&gt;"Select Claim Period",DataAsAt&gt;='Quarterly Performance'!AB$3),IFERROR('Actuals Achieved'!AG49,""),""))</f>
        <v/>
      </c>
      <c r="AD47" s="202" t="str">
        <f>IF($C47="","",IF(AND(DataAsAt&lt;&gt;"Select Claim Period",DataAsAt&gt;='Quarterly Performance'!AB$3),IFERROR('Actuals Achieved'!AG49/'Target Schedule'!T49,""),""))</f>
        <v/>
      </c>
      <c r="AE47" s="200" t="str">
        <f>IF($C47="","",IF(AND(DataAsAt&lt;&gt;"Select Claim Period",DataAsAt&gt;='Quarterly Performance'!AE$3),IFERROR('Target Schedule'!U49,""),""))</f>
        <v/>
      </c>
      <c r="AF47" s="201" t="str">
        <f>IF($C47="","",IF(AND(DataAsAt&lt;&gt;"Select Claim Period",DataAsAt&gt;='Quarterly Performance'!AE$3),IFERROR('Actuals Achieved'!AH49,""),""))</f>
        <v/>
      </c>
      <c r="AG47" s="202" t="str">
        <f>IF($C47="","",IF(AND(DataAsAt&lt;&gt;"Select Claim Period",DataAsAt&gt;='Quarterly Performance'!AE$3),IFERROR('Actuals Achieved'!AH49/'Target Schedule'!U49,""),""))</f>
        <v/>
      </c>
      <c r="AH47" s="25" t="str">
        <f>IF($C47="","",IF(AND(DataAsAt&lt;&gt;"Select Claim Period",DataAsAt&gt;='Quarterly Performance'!AH$3),IFERROR('Actuals Achieved'!#REF!/'Target Schedule'!#REF!,""),""))</f>
        <v/>
      </c>
      <c r="AI47" s="25"/>
      <c r="AJ47" s="25"/>
      <c r="AK47" s="99" t="str">
        <f>IF($C47="","",IF(AND(DataAsAt&lt;&gt;"Select Claim Period",DataAsAt&gt;='Quarterly Performance'!AK$3),IFERROR('Actuals Achieved'!AH49/'Target Schedule'!U49,""),""))</f>
        <v/>
      </c>
      <c r="AL47" s="105"/>
      <c r="AM47" s="108"/>
      <c r="AN47" s="59"/>
    </row>
    <row r="48" spans="1:40" x14ac:dyDescent="0.3">
      <c r="A48" s="16"/>
      <c r="B48" s="357"/>
      <c r="C48" s="268" t="str">
        <f>IF('Target Schedule'!C50="","",'Target Schedule'!C50)</f>
        <v/>
      </c>
      <c r="D48" s="200" t="str">
        <f>IF($C48="","",IF(AND(DataAsAt&lt;&gt;"Select Claim Period",DataAsAt&gt;='Quarterly Performance'!D$3),IFERROR('Target Schedule'!L50,""),""))</f>
        <v/>
      </c>
      <c r="E48" s="201" t="str">
        <f>IF($C48="","",IF(AND(DataAsAt&lt;&gt;"Select Claim Period",DataAsAt&gt;='Quarterly Performance'!D$3),IFERROR('Actuals Achieved'!Y50,""),""))</f>
        <v/>
      </c>
      <c r="F48" s="202" t="str">
        <f>IF($C48="","",IF(AND(DataAsAt&lt;&gt;"Select Claim Period",DataAsAt&gt;='Quarterly Performance'!D$3),IFERROR('Actuals Achieved'!Y50/'Target Schedule'!L50,""),""))</f>
        <v/>
      </c>
      <c r="G48" s="200" t="str">
        <f>IF($C48="","",IF(AND(DataAsAt&lt;&gt;"Select Claim Period",DataAsAt&gt;='Quarterly Performance'!G$3),IFERROR('Target Schedule'!M50,""),""))</f>
        <v/>
      </c>
      <c r="H48" s="201" t="str">
        <f>IF($C48="","",IF(AND(DataAsAt&lt;&gt;"Select Claim Period",DataAsAt&gt;='Quarterly Performance'!G$3),IFERROR('Actuals Achieved'!Z50,""),""))</f>
        <v/>
      </c>
      <c r="I48" s="202" t="str">
        <f>IF($C48="","",IF(AND(DataAsAt&lt;&gt;"Select Claim Period",DataAsAt&gt;='Quarterly Performance'!G$3),IFERROR('Actuals Achieved'!Z50/'Target Schedule'!M50,""),""))</f>
        <v/>
      </c>
      <c r="J48" s="200" t="str">
        <f>IF($C48="","",IF(AND(DataAsAt&lt;&gt;"Select Claim Period",DataAsAt&gt;='Quarterly Performance'!J$3),IFERROR('Target Schedule'!N50,""),""))</f>
        <v/>
      </c>
      <c r="K48" s="201" t="str">
        <f>IF($C48="","",IF(AND(DataAsAt&lt;&gt;"Select Claim Period",DataAsAt&gt;='Quarterly Performance'!J$3),IFERROR('Actuals Achieved'!AA50,""),""))</f>
        <v/>
      </c>
      <c r="L48" s="202" t="str">
        <f>IF($C48="","",IF(AND(DataAsAt&lt;&gt;"Select Claim Period",DataAsAt&gt;='Quarterly Performance'!J$3),IFERROR('Actuals Achieved'!AA50/'Target Schedule'!N50,""),""))</f>
        <v/>
      </c>
      <c r="M48" s="200" t="str">
        <f>IF($C48="","",IF(AND(DataAsAt&lt;&gt;"Select Claim Period",DataAsAt&gt;='Quarterly Performance'!M$3),IFERROR('Target Schedule'!O50,""),""))</f>
        <v/>
      </c>
      <c r="N48" s="201" t="str">
        <f>IF($C48="","",IF(AND(DataAsAt&lt;&gt;"Select Claim Period",DataAsAt&gt;='Quarterly Performance'!M$3),IFERROR('Actuals Achieved'!AB50,""),""))</f>
        <v/>
      </c>
      <c r="O48" s="202" t="str">
        <f>IF($C48="","",IF(AND(DataAsAt&lt;&gt;"Select Claim Period",DataAsAt&gt;='Quarterly Performance'!M$3),IFERROR('Actuals Achieved'!AB50/'Target Schedule'!O50,""),""))</f>
        <v/>
      </c>
      <c r="P48" s="200" t="str">
        <f>IF($C48="","",IF(AND(DataAsAt&lt;&gt;"Select Claim Period",DataAsAt&gt;='Quarterly Performance'!P$3),IFERROR('Target Schedule'!P50,""),""))</f>
        <v/>
      </c>
      <c r="Q48" s="201" t="str">
        <f>IF($C48="","",IF(AND(DataAsAt&lt;&gt;"Select Claim Period",DataAsAt&gt;='Quarterly Performance'!P$3),IFERROR('Actuals Achieved'!AC50,""),""))</f>
        <v/>
      </c>
      <c r="R48" s="202" t="str">
        <f>IF($C48="","",IF(AND(DataAsAt&lt;&gt;"Select Claim Period",DataAsAt&gt;='Quarterly Performance'!P$3),IFERROR('Actuals Achieved'!AC50/'Target Schedule'!P50,""),""))</f>
        <v/>
      </c>
      <c r="S48" s="200" t="str">
        <f>IF($C48="","",IF(AND(DataAsAt&lt;&gt;"Select Claim Period",DataAsAt&gt;='Quarterly Performance'!S$3),IFERROR('Target Schedule'!Q50,""),""))</f>
        <v/>
      </c>
      <c r="T48" s="201" t="str">
        <f>IF($C48="","",IF(AND(DataAsAt&lt;&gt;"Select Claim Period",DataAsAt&gt;='Quarterly Performance'!S$3),IFERROR('Actuals Achieved'!AD50,""),""))</f>
        <v/>
      </c>
      <c r="U48" s="202" t="str">
        <f>IF($C48="","",IF(AND(DataAsAt&lt;&gt;"Select Claim Period",DataAsAt&gt;='Quarterly Performance'!S$3),IFERROR('Actuals Achieved'!AD50/'Target Schedule'!Q50,""),""))</f>
        <v/>
      </c>
      <c r="V48" s="200" t="str">
        <f>IF($C48="","",IF(AND(DataAsAt&lt;&gt;"Select Claim Period",DataAsAt&gt;='Quarterly Performance'!V$3),IFERROR('Target Schedule'!R50,""),""))</f>
        <v/>
      </c>
      <c r="W48" s="201" t="str">
        <f>IF($C48="","",IF(AND(DataAsAt&lt;&gt;"Select Claim Period",DataAsAt&gt;='Quarterly Performance'!V$3),IFERROR('Actuals Achieved'!AE50,""),""))</f>
        <v/>
      </c>
      <c r="X48" s="202" t="str">
        <f>IF($C48="","",IF(AND(DataAsAt&lt;&gt;"Select Claim Period",DataAsAt&gt;='Quarterly Performance'!V$3),IFERROR('Actuals Achieved'!AE50/'Target Schedule'!R50,""),""))</f>
        <v/>
      </c>
      <c r="Y48" s="200" t="str">
        <f>IF($C48="","",IF(AND(DataAsAt&lt;&gt;"Select Claim Period",DataAsAt&gt;='Quarterly Performance'!Y$3),IFERROR('Target Schedule'!S50,""),""))</f>
        <v/>
      </c>
      <c r="Z48" s="201" t="str">
        <f>IF($C48="","",IF(AND(DataAsAt&lt;&gt;"Select Claim Period",DataAsAt&gt;='Quarterly Performance'!Y$3),IFERROR('Actuals Achieved'!AF50,""),""))</f>
        <v/>
      </c>
      <c r="AA48" s="202" t="str">
        <f>IF($C48="","",IF(AND(DataAsAt&lt;&gt;"Select Claim Period",DataAsAt&gt;='Quarterly Performance'!Y$3),IFERROR('Actuals Achieved'!AF50/'Target Schedule'!S50,""),""))</f>
        <v/>
      </c>
      <c r="AB48" s="200" t="str">
        <f>IF($C48="","",IF(AND(DataAsAt&lt;&gt;"Select Claim Period",DataAsAt&gt;='Quarterly Performance'!AB$3),IFERROR('Target Schedule'!T50,""),""))</f>
        <v/>
      </c>
      <c r="AC48" s="201" t="str">
        <f>IF($C48="","",IF(AND(DataAsAt&lt;&gt;"Select Claim Period",DataAsAt&gt;='Quarterly Performance'!AB$3),IFERROR('Actuals Achieved'!AG50,""),""))</f>
        <v/>
      </c>
      <c r="AD48" s="202" t="str">
        <f>IF($C48="","",IF(AND(DataAsAt&lt;&gt;"Select Claim Period",DataAsAt&gt;='Quarterly Performance'!AB$3),IFERROR('Actuals Achieved'!AG50/'Target Schedule'!T50,""),""))</f>
        <v/>
      </c>
      <c r="AE48" s="200" t="str">
        <f>IF($C48="","",IF(AND(DataAsAt&lt;&gt;"Select Claim Period",DataAsAt&gt;='Quarterly Performance'!AE$3),IFERROR('Target Schedule'!U50,""),""))</f>
        <v/>
      </c>
      <c r="AF48" s="201" t="str">
        <f>IF($C48="","",IF(AND(DataAsAt&lt;&gt;"Select Claim Period",DataAsAt&gt;='Quarterly Performance'!AE$3),IFERROR('Actuals Achieved'!AH50,""),""))</f>
        <v/>
      </c>
      <c r="AG48" s="202" t="str">
        <f>IF($C48="","",IF(AND(DataAsAt&lt;&gt;"Select Claim Period",DataAsAt&gt;='Quarterly Performance'!AE$3),IFERROR('Actuals Achieved'!AH50/'Target Schedule'!U50,""),""))</f>
        <v/>
      </c>
      <c r="AH48" s="25" t="str">
        <f>IF($C48="","",IF(AND(DataAsAt&lt;&gt;"Select Claim Period",DataAsAt&gt;='Quarterly Performance'!AH$3),IFERROR('Actuals Achieved'!#REF!/'Target Schedule'!#REF!,""),""))</f>
        <v/>
      </c>
      <c r="AI48" s="25"/>
      <c r="AJ48" s="25"/>
      <c r="AK48" s="99" t="str">
        <f>IF($C48="","",IF(AND(DataAsAt&lt;&gt;"Select Claim Period",DataAsAt&gt;='Quarterly Performance'!AK$3),IFERROR('Actuals Achieved'!AH50/'Target Schedule'!U50,""),""))</f>
        <v/>
      </c>
      <c r="AL48" s="105"/>
      <c r="AM48" s="108"/>
      <c r="AN48" s="59"/>
    </row>
    <row r="49" spans="1:40" x14ac:dyDescent="0.3">
      <c r="A49" s="16"/>
      <c r="B49" s="357"/>
      <c r="C49" s="268" t="str">
        <f>IF('Target Schedule'!C51="","",'Target Schedule'!C51)</f>
        <v/>
      </c>
      <c r="D49" s="200" t="str">
        <f>IF($C49="","",IF(AND(DataAsAt&lt;&gt;"Select Claim Period",DataAsAt&gt;='Quarterly Performance'!D$3),IFERROR('Target Schedule'!L51,""),""))</f>
        <v/>
      </c>
      <c r="E49" s="201" t="str">
        <f>IF($C49="","",IF(AND(DataAsAt&lt;&gt;"Select Claim Period",DataAsAt&gt;='Quarterly Performance'!D$3),IFERROR('Actuals Achieved'!Y51,""),""))</f>
        <v/>
      </c>
      <c r="F49" s="202" t="str">
        <f>IF($C49="","",IF(AND(DataAsAt&lt;&gt;"Select Claim Period",DataAsAt&gt;='Quarterly Performance'!D$3),IFERROR('Actuals Achieved'!Y51/'Target Schedule'!L51,""),""))</f>
        <v/>
      </c>
      <c r="G49" s="200" t="str">
        <f>IF($C49="","",IF(AND(DataAsAt&lt;&gt;"Select Claim Period",DataAsAt&gt;='Quarterly Performance'!G$3),IFERROR('Target Schedule'!M51,""),""))</f>
        <v/>
      </c>
      <c r="H49" s="201" t="str">
        <f>IF($C49="","",IF(AND(DataAsAt&lt;&gt;"Select Claim Period",DataAsAt&gt;='Quarterly Performance'!G$3),IFERROR('Actuals Achieved'!Z51,""),""))</f>
        <v/>
      </c>
      <c r="I49" s="202" t="str">
        <f>IF($C49="","",IF(AND(DataAsAt&lt;&gt;"Select Claim Period",DataAsAt&gt;='Quarterly Performance'!G$3),IFERROR('Actuals Achieved'!Z51/'Target Schedule'!M51,""),""))</f>
        <v/>
      </c>
      <c r="J49" s="200" t="str">
        <f>IF($C49="","",IF(AND(DataAsAt&lt;&gt;"Select Claim Period",DataAsAt&gt;='Quarterly Performance'!J$3),IFERROR('Target Schedule'!N51,""),""))</f>
        <v/>
      </c>
      <c r="K49" s="201" t="str">
        <f>IF($C49="","",IF(AND(DataAsAt&lt;&gt;"Select Claim Period",DataAsAt&gt;='Quarterly Performance'!J$3),IFERROR('Actuals Achieved'!AA51,""),""))</f>
        <v/>
      </c>
      <c r="L49" s="202" t="str">
        <f>IF($C49="","",IF(AND(DataAsAt&lt;&gt;"Select Claim Period",DataAsAt&gt;='Quarterly Performance'!J$3),IFERROR('Actuals Achieved'!AA51/'Target Schedule'!N51,""),""))</f>
        <v/>
      </c>
      <c r="M49" s="200" t="str">
        <f>IF($C49="","",IF(AND(DataAsAt&lt;&gt;"Select Claim Period",DataAsAt&gt;='Quarterly Performance'!M$3),IFERROR('Target Schedule'!O51,""),""))</f>
        <v/>
      </c>
      <c r="N49" s="201" t="str">
        <f>IF($C49="","",IF(AND(DataAsAt&lt;&gt;"Select Claim Period",DataAsAt&gt;='Quarterly Performance'!M$3),IFERROR('Actuals Achieved'!AB51,""),""))</f>
        <v/>
      </c>
      <c r="O49" s="202" t="str">
        <f>IF($C49="","",IF(AND(DataAsAt&lt;&gt;"Select Claim Period",DataAsAt&gt;='Quarterly Performance'!M$3),IFERROR('Actuals Achieved'!AB51/'Target Schedule'!O51,""),""))</f>
        <v/>
      </c>
      <c r="P49" s="200" t="str">
        <f>IF($C49="","",IF(AND(DataAsAt&lt;&gt;"Select Claim Period",DataAsAt&gt;='Quarterly Performance'!P$3),IFERROR('Target Schedule'!P51,""),""))</f>
        <v/>
      </c>
      <c r="Q49" s="201" t="str">
        <f>IF($C49="","",IF(AND(DataAsAt&lt;&gt;"Select Claim Period",DataAsAt&gt;='Quarterly Performance'!P$3),IFERROR('Actuals Achieved'!AC51,""),""))</f>
        <v/>
      </c>
      <c r="R49" s="202" t="str">
        <f>IF($C49="","",IF(AND(DataAsAt&lt;&gt;"Select Claim Period",DataAsAt&gt;='Quarterly Performance'!P$3),IFERROR('Actuals Achieved'!AC51/'Target Schedule'!P51,""),""))</f>
        <v/>
      </c>
      <c r="S49" s="200" t="str">
        <f>IF($C49="","",IF(AND(DataAsAt&lt;&gt;"Select Claim Period",DataAsAt&gt;='Quarterly Performance'!S$3),IFERROR('Target Schedule'!Q51,""),""))</f>
        <v/>
      </c>
      <c r="T49" s="201" t="str">
        <f>IF($C49="","",IF(AND(DataAsAt&lt;&gt;"Select Claim Period",DataAsAt&gt;='Quarterly Performance'!S$3),IFERROR('Actuals Achieved'!AD51,""),""))</f>
        <v/>
      </c>
      <c r="U49" s="202" t="str">
        <f>IF($C49="","",IF(AND(DataAsAt&lt;&gt;"Select Claim Period",DataAsAt&gt;='Quarterly Performance'!S$3),IFERROR('Actuals Achieved'!AD51/'Target Schedule'!Q51,""),""))</f>
        <v/>
      </c>
      <c r="V49" s="200" t="str">
        <f>IF($C49="","",IF(AND(DataAsAt&lt;&gt;"Select Claim Period",DataAsAt&gt;='Quarterly Performance'!V$3),IFERROR('Target Schedule'!R51,""),""))</f>
        <v/>
      </c>
      <c r="W49" s="201" t="str">
        <f>IF($C49="","",IF(AND(DataAsAt&lt;&gt;"Select Claim Period",DataAsAt&gt;='Quarterly Performance'!V$3),IFERROR('Actuals Achieved'!AE51,""),""))</f>
        <v/>
      </c>
      <c r="X49" s="202" t="str">
        <f>IF($C49="","",IF(AND(DataAsAt&lt;&gt;"Select Claim Period",DataAsAt&gt;='Quarterly Performance'!V$3),IFERROR('Actuals Achieved'!AE51/'Target Schedule'!R51,""),""))</f>
        <v/>
      </c>
      <c r="Y49" s="200" t="str">
        <f>IF($C49="","",IF(AND(DataAsAt&lt;&gt;"Select Claim Period",DataAsAt&gt;='Quarterly Performance'!Y$3),IFERROR('Target Schedule'!S51,""),""))</f>
        <v/>
      </c>
      <c r="Z49" s="201" t="str">
        <f>IF($C49="","",IF(AND(DataAsAt&lt;&gt;"Select Claim Period",DataAsAt&gt;='Quarterly Performance'!Y$3),IFERROR('Actuals Achieved'!AF51,""),""))</f>
        <v/>
      </c>
      <c r="AA49" s="202" t="str">
        <f>IF($C49="","",IF(AND(DataAsAt&lt;&gt;"Select Claim Period",DataAsAt&gt;='Quarterly Performance'!Y$3),IFERROR('Actuals Achieved'!AF51/'Target Schedule'!S51,""),""))</f>
        <v/>
      </c>
      <c r="AB49" s="200" t="str">
        <f>IF($C49="","",IF(AND(DataAsAt&lt;&gt;"Select Claim Period",DataAsAt&gt;='Quarterly Performance'!AB$3),IFERROR('Target Schedule'!T51,""),""))</f>
        <v/>
      </c>
      <c r="AC49" s="201" t="str">
        <f>IF($C49="","",IF(AND(DataAsAt&lt;&gt;"Select Claim Period",DataAsAt&gt;='Quarterly Performance'!AB$3),IFERROR('Actuals Achieved'!AG51,""),""))</f>
        <v/>
      </c>
      <c r="AD49" s="202" t="str">
        <f>IF($C49="","",IF(AND(DataAsAt&lt;&gt;"Select Claim Period",DataAsAt&gt;='Quarterly Performance'!AB$3),IFERROR('Actuals Achieved'!AG51/'Target Schedule'!T51,""),""))</f>
        <v/>
      </c>
      <c r="AE49" s="200" t="str">
        <f>IF($C49="","",IF(AND(DataAsAt&lt;&gt;"Select Claim Period",DataAsAt&gt;='Quarterly Performance'!AE$3),IFERROR('Target Schedule'!U51,""),""))</f>
        <v/>
      </c>
      <c r="AF49" s="201" t="str">
        <f>IF($C49="","",IF(AND(DataAsAt&lt;&gt;"Select Claim Period",DataAsAt&gt;='Quarterly Performance'!AE$3),IFERROR('Actuals Achieved'!AH51,""),""))</f>
        <v/>
      </c>
      <c r="AG49" s="202" t="str">
        <f>IF($C49="","",IF(AND(DataAsAt&lt;&gt;"Select Claim Period",DataAsAt&gt;='Quarterly Performance'!AE$3),IFERROR('Actuals Achieved'!AH51/'Target Schedule'!U51,""),""))</f>
        <v/>
      </c>
      <c r="AH49" s="25" t="str">
        <f>IF($C49="","",IF(AND(DataAsAt&lt;&gt;"Select Claim Period",DataAsAt&gt;='Quarterly Performance'!AH$3),IFERROR('Actuals Achieved'!#REF!/'Target Schedule'!#REF!,""),""))</f>
        <v/>
      </c>
      <c r="AI49" s="25"/>
      <c r="AJ49" s="25"/>
      <c r="AK49" s="99" t="str">
        <f>IF($C49="","",IF(AND(DataAsAt&lt;&gt;"Select Claim Period",DataAsAt&gt;='Quarterly Performance'!AK$3),IFERROR('Actuals Achieved'!AH51/'Target Schedule'!U51,""),""))</f>
        <v/>
      </c>
      <c r="AL49" s="105"/>
      <c r="AM49" s="108"/>
      <c r="AN49" s="59"/>
    </row>
    <row r="50" spans="1:40" ht="17.25" thickBot="1" x14ac:dyDescent="0.35">
      <c r="A50" s="16"/>
      <c r="B50" s="358"/>
      <c r="C50" s="271" t="str">
        <f>IF('Target Schedule'!C52="","",'Target Schedule'!C52)</f>
        <v/>
      </c>
      <c r="D50" s="206" t="str">
        <f>IF($C50="","",IF(AND(DataAsAt&lt;&gt;"Select Claim Period",DataAsAt&gt;='Quarterly Performance'!D$3),IFERROR('Target Schedule'!L52,""),""))</f>
        <v/>
      </c>
      <c r="E50" s="204" t="str">
        <f>IF($C50="","",IF(AND(DataAsAt&lt;&gt;"Select Claim Period",DataAsAt&gt;='Quarterly Performance'!D$3),IFERROR('Actuals Achieved'!Y52,""),""))</f>
        <v/>
      </c>
      <c r="F50" s="205" t="str">
        <f>IF($C50="","",IF(AND(DataAsAt&lt;&gt;"Select Claim Period",DataAsAt&gt;='Quarterly Performance'!D$3),IFERROR('Actuals Achieved'!Y52/'Target Schedule'!L52,""),""))</f>
        <v/>
      </c>
      <c r="G50" s="206" t="str">
        <f>IF($C50="","",IF(AND(DataAsAt&lt;&gt;"Select Claim Period",DataAsAt&gt;='Quarterly Performance'!G$3),IFERROR('Target Schedule'!M52,""),""))</f>
        <v/>
      </c>
      <c r="H50" s="204" t="str">
        <f>IF($C50="","",IF(AND(DataAsAt&lt;&gt;"Select Claim Period",DataAsAt&gt;='Quarterly Performance'!G$3),IFERROR('Actuals Achieved'!Z52,""),""))</f>
        <v/>
      </c>
      <c r="I50" s="205" t="str">
        <f>IF($C50="","",IF(AND(DataAsAt&lt;&gt;"Select Claim Period",DataAsAt&gt;='Quarterly Performance'!G$3),IFERROR('Actuals Achieved'!Z52/'Target Schedule'!M52,""),""))</f>
        <v/>
      </c>
      <c r="J50" s="206" t="str">
        <f>IF($C50="","",IF(AND(DataAsAt&lt;&gt;"Select Claim Period",DataAsAt&gt;='Quarterly Performance'!J$3),IFERROR('Target Schedule'!N52,""),""))</f>
        <v/>
      </c>
      <c r="K50" s="204" t="str">
        <f>IF($C50="","",IF(AND(DataAsAt&lt;&gt;"Select Claim Period",DataAsAt&gt;='Quarterly Performance'!J$3),IFERROR('Actuals Achieved'!AA52,""),""))</f>
        <v/>
      </c>
      <c r="L50" s="205" t="str">
        <f>IF($C50="","",IF(AND(DataAsAt&lt;&gt;"Select Claim Period",DataAsAt&gt;='Quarterly Performance'!J$3),IFERROR('Actuals Achieved'!AA52/'Target Schedule'!N52,""),""))</f>
        <v/>
      </c>
      <c r="M50" s="206" t="str">
        <f>IF($C50="","",IF(AND(DataAsAt&lt;&gt;"Select Claim Period",DataAsAt&gt;='Quarterly Performance'!M$3),IFERROR('Target Schedule'!O52,""),""))</f>
        <v/>
      </c>
      <c r="N50" s="204" t="str">
        <f>IF($C50="","",IF(AND(DataAsAt&lt;&gt;"Select Claim Period",DataAsAt&gt;='Quarterly Performance'!M$3),IFERROR('Actuals Achieved'!AB52,""),""))</f>
        <v/>
      </c>
      <c r="O50" s="205" t="str">
        <f>IF($C50="","",IF(AND(DataAsAt&lt;&gt;"Select Claim Period",DataAsAt&gt;='Quarterly Performance'!M$3),IFERROR('Actuals Achieved'!AB52/'Target Schedule'!O52,""),""))</f>
        <v/>
      </c>
      <c r="P50" s="206" t="str">
        <f>IF($C50="","",IF(AND(DataAsAt&lt;&gt;"Select Claim Period",DataAsAt&gt;='Quarterly Performance'!P$3),IFERROR('Target Schedule'!P52,""),""))</f>
        <v/>
      </c>
      <c r="Q50" s="204" t="str">
        <f>IF($C50="","",IF(AND(DataAsAt&lt;&gt;"Select Claim Period",DataAsAt&gt;='Quarterly Performance'!P$3),IFERROR('Actuals Achieved'!AC52,""),""))</f>
        <v/>
      </c>
      <c r="R50" s="205" t="str">
        <f>IF($C50="","",IF(AND(DataAsAt&lt;&gt;"Select Claim Period",DataAsAt&gt;='Quarterly Performance'!P$3),IFERROR('Actuals Achieved'!AC52/'Target Schedule'!P52,""),""))</f>
        <v/>
      </c>
      <c r="S50" s="206" t="str">
        <f>IF($C50="","",IF(AND(DataAsAt&lt;&gt;"Select Claim Period",DataAsAt&gt;='Quarterly Performance'!S$3),IFERROR('Target Schedule'!Q52,""),""))</f>
        <v/>
      </c>
      <c r="T50" s="204" t="str">
        <f>IF($C50="","",IF(AND(DataAsAt&lt;&gt;"Select Claim Period",DataAsAt&gt;='Quarterly Performance'!S$3),IFERROR('Actuals Achieved'!AD52,""),""))</f>
        <v/>
      </c>
      <c r="U50" s="205" t="str">
        <f>IF($C50="","",IF(AND(DataAsAt&lt;&gt;"Select Claim Period",DataAsAt&gt;='Quarterly Performance'!S$3),IFERROR('Actuals Achieved'!AD52/'Target Schedule'!Q52,""),""))</f>
        <v/>
      </c>
      <c r="V50" s="206" t="str">
        <f>IF($C50="","",IF(AND(DataAsAt&lt;&gt;"Select Claim Period",DataAsAt&gt;='Quarterly Performance'!V$3),IFERROR('Target Schedule'!R52,""),""))</f>
        <v/>
      </c>
      <c r="W50" s="204" t="str">
        <f>IF($C50="","",IF(AND(DataAsAt&lt;&gt;"Select Claim Period",DataAsAt&gt;='Quarterly Performance'!V$3),IFERROR('Actuals Achieved'!AE52,""),""))</f>
        <v/>
      </c>
      <c r="X50" s="205" t="str">
        <f>IF($C50="","",IF(AND(DataAsAt&lt;&gt;"Select Claim Period",DataAsAt&gt;='Quarterly Performance'!V$3),IFERROR('Actuals Achieved'!AE52/'Target Schedule'!R52,""),""))</f>
        <v/>
      </c>
      <c r="Y50" s="206" t="str">
        <f>IF($C50="","",IF(AND(DataAsAt&lt;&gt;"Select Claim Period",DataAsAt&gt;='Quarterly Performance'!Y$3),IFERROR('Target Schedule'!S52,""),""))</f>
        <v/>
      </c>
      <c r="Z50" s="204" t="str">
        <f>IF($C50="","",IF(AND(DataAsAt&lt;&gt;"Select Claim Period",DataAsAt&gt;='Quarterly Performance'!Y$3),IFERROR('Actuals Achieved'!AF52,""),""))</f>
        <v/>
      </c>
      <c r="AA50" s="205" t="str">
        <f>IF($C50="","",IF(AND(DataAsAt&lt;&gt;"Select Claim Period",DataAsAt&gt;='Quarterly Performance'!Y$3),IFERROR('Actuals Achieved'!AF52/'Target Schedule'!S52,""),""))</f>
        <v/>
      </c>
      <c r="AB50" s="206" t="str">
        <f>IF($C50="","",IF(AND(DataAsAt&lt;&gt;"Select Claim Period",DataAsAt&gt;='Quarterly Performance'!AB$3),IFERROR('Target Schedule'!T52,""),""))</f>
        <v/>
      </c>
      <c r="AC50" s="204" t="str">
        <f>IF($C50="","",IF(AND(DataAsAt&lt;&gt;"Select Claim Period",DataAsAt&gt;='Quarterly Performance'!AB$3),IFERROR('Actuals Achieved'!AG52,""),""))</f>
        <v/>
      </c>
      <c r="AD50" s="205" t="str">
        <f>IF($C50="","",IF(AND(DataAsAt&lt;&gt;"Select Claim Period",DataAsAt&gt;='Quarterly Performance'!AB$3),IFERROR('Actuals Achieved'!AG52/'Target Schedule'!T52,""),""))</f>
        <v/>
      </c>
      <c r="AE50" s="206" t="str">
        <f>IF($C50="","",IF(AND(DataAsAt&lt;&gt;"Select Claim Period",DataAsAt&gt;='Quarterly Performance'!AE$3),IFERROR('Target Schedule'!U52,""),""))</f>
        <v/>
      </c>
      <c r="AF50" s="204" t="str">
        <f>IF($C50="","",IF(AND(DataAsAt&lt;&gt;"Select Claim Period",DataAsAt&gt;='Quarterly Performance'!AE$3),IFERROR('Actuals Achieved'!AH52,""),""))</f>
        <v/>
      </c>
      <c r="AG50" s="205" t="str">
        <f>IF($C50="","",IF(AND(DataAsAt&lt;&gt;"Select Claim Period",DataAsAt&gt;='Quarterly Performance'!AE$3),IFERROR('Actuals Achieved'!AH52/'Target Schedule'!U52,""),""))</f>
        <v/>
      </c>
      <c r="AH50" s="153" t="str">
        <f>IF($C50="","",IF(AND(DataAsAt&lt;&gt;"Select Claim Period",DataAsAt&gt;='Quarterly Performance'!AH$3),IFERROR('Actuals Achieved'!#REF!/'Target Schedule'!#REF!,""),""))</f>
        <v/>
      </c>
      <c r="AI50" s="153"/>
      <c r="AJ50" s="153"/>
      <c r="AK50" s="154" t="str">
        <f>IF($C50="","",IF(AND(DataAsAt&lt;&gt;"Select Claim Period",DataAsAt&gt;='Quarterly Performance'!AK$3),IFERROR('Actuals Achieved'!AH52/'Target Schedule'!U52,""),""))</f>
        <v/>
      </c>
      <c r="AL50" s="103"/>
      <c r="AM50" s="110"/>
      <c r="AN50" s="59"/>
    </row>
  </sheetData>
  <sheetProtection algorithmName="SHA-512" hashValue="4ohk6/hjyEQitlce2jwW3bLyAsPxfbIbYaEMtY/ZPg41rTKQzkO2hyApoAGV6d/sdZogQKbfBwa+KgZT3DxPbQ==" saltValue="o5ZTa3YxUXeAQUqsz3KfnA==" spinCount="100000" sheet="1" objects="1" scenarios="1"/>
  <mergeCells count="30">
    <mergeCell ref="AK3:AM3"/>
    <mergeCell ref="D2:AM2"/>
    <mergeCell ref="AK22:AM22"/>
    <mergeCell ref="AH3:AJ3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H22:AJ22"/>
    <mergeCell ref="B38:B43"/>
    <mergeCell ref="B45:B50"/>
    <mergeCell ref="D1:AK1"/>
    <mergeCell ref="B24:B29"/>
    <mergeCell ref="B31:B36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22:AG22"/>
    <mergeCell ref="AE3:AG3"/>
  </mergeCells>
  <conditionalFormatting sqref="AH31:AK36 AH38:AK43 AH45:AK50 AH24:AJ29 F5 AH6:AJ13 AH15:AJ20">
    <cfRule type="expression" priority="1097" stopIfTrue="1">
      <formula>F5=""</formula>
    </cfRule>
    <cfRule type="expression" priority="1099" stopIfTrue="1">
      <formula>$C5=""</formula>
    </cfRule>
    <cfRule type="expression" dxfId="906" priority="1100" stopIfTrue="1">
      <formula>F5&lt;0.7</formula>
    </cfRule>
    <cfRule type="expression" dxfId="905" priority="1101" stopIfTrue="1">
      <formula>AND(F5&gt;=0.7,F5&lt;0.85)</formula>
    </cfRule>
    <cfRule type="expression" dxfId="904" priority="1102" stopIfTrue="1">
      <formula>AND(F5&gt;=0.85,F5&lt;=1)</formula>
    </cfRule>
    <cfRule type="expression" dxfId="903" priority="1103" stopIfTrue="1">
      <formula>AND(F5&gt;=1,F5&lt;=1.2)</formula>
    </cfRule>
    <cfRule type="expression" dxfId="902" priority="1104" stopIfTrue="1">
      <formula>F5&gt;1.2</formula>
    </cfRule>
  </conditionalFormatting>
  <conditionalFormatting sqref="AK6:AM13">
    <cfRule type="expression" priority="1017" stopIfTrue="1">
      <formula>AK6=""</formula>
    </cfRule>
    <cfRule type="expression" priority="1019" stopIfTrue="1">
      <formula>$C6=""</formula>
    </cfRule>
    <cfRule type="expression" dxfId="901" priority="1020" stopIfTrue="1">
      <formula>AK6&lt;0.7</formula>
    </cfRule>
    <cfRule type="expression" dxfId="900" priority="1021" stopIfTrue="1">
      <formula>AND(AK6&gt;=0.7,AK6&lt;0.85)</formula>
    </cfRule>
    <cfRule type="expression" dxfId="899" priority="1022" stopIfTrue="1">
      <formula>AND(AK6&gt;=0.85,AK6&lt;=1)</formula>
    </cfRule>
    <cfRule type="expression" dxfId="898" priority="1023" stopIfTrue="1">
      <formula>AND(AK6&gt;=1,AK6&lt;=1.2)</formula>
    </cfRule>
    <cfRule type="expression" dxfId="897" priority="1024" stopIfTrue="1">
      <formula>AK6&gt;1.2</formula>
    </cfRule>
  </conditionalFormatting>
  <conditionalFormatting sqref="AK24:AM29">
    <cfRule type="expression" priority="1009" stopIfTrue="1">
      <formula>AK24=""</formula>
    </cfRule>
    <cfRule type="expression" priority="1011" stopIfTrue="1">
      <formula>$C24=""</formula>
    </cfRule>
    <cfRule type="expression" dxfId="896" priority="1012" stopIfTrue="1">
      <formula>AK24&lt;0.7</formula>
    </cfRule>
    <cfRule type="expression" dxfId="895" priority="1013" stopIfTrue="1">
      <formula>AND(AK24&gt;=0.7,AK24&lt;0.85)</formula>
    </cfRule>
    <cfRule type="expression" dxfId="894" priority="1014" stopIfTrue="1">
      <formula>AND(AK24&gt;=0.85,AK24&lt;=1)</formula>
    </cfRule>
    <cfRule type="expression" dxfId="893" priority="1015" stopIfTrue="1">
      <formula>AND(AK24&gt;=1,AK24&lt;=1.2)</formula>
    </cfRule>
    <cfRule type="expression" dxfId="892" priority="1016" stopIfTrue="1">
      <formula>AK24&gt;1.2</formula>
    </cfRule>
  </conditionalFormatting>
  <conditionalFormatting sqref="AK15:AM20">
    <cfRule type="expression" priority="1001" stopIfTrue="1">
      <formula>AK15=""</formula>
    </cfRule>
    <cfRule type="expression" priority="1003" stopIfTrue="1">
      <formula>$C15=""</formula>
    </cfRule>
    <cfRule type="expression" dxfId="891" priority="1004" stopIfTrue="1">
      <formula>AK15&lt;0.7</formula>
    </cfRule>
    <cfRule type="expression" dxfId="890" priority="1005" stopIfTrue="1">
      <formula>AND(AK15&gt;=0.7,AK15&lt;0.85)</formula>
    </cfRule>
    <cfRule type="expression" dxfId="889" priority="1006" stopIfTrue="1">
      <formula>AND(AK15&gt;=0.85,AK15&lt;=1)</formula>
    </cfRule>
    <cfRule type="expression" dxfId="888" priority="1007" stopIfTrue="1">
      <formula>AND(AK15&gt;=1,AK15&lt;=1.2)</formula>
    </cfRule>
    <cfRule type="expression" dxfId="887" priority="1008" stopIfTrue="1">
      <formula>AK15&gt;1.2</formula>
    </cfRule>
  </conditionalFormatting>
  <conditionalFormatting sqref="I5 L5 O5 R5 U5 X5 AA5 AD5 AJ5 AM5">
    <cfRule type="expression" priority="993" stopIfTrue="1">
      <formula>I5=""</formula>
    </cfRule>
    <cfRule type="expression" priority="995" stopIfTrue="1">
      <formula>$C5=""</formula>
    </cfRule>
    <cfRule type="expression" dxfId="886" priority="996" stopIfTrue="1">
      <formula>I5&lt;0.7</formula>
    </cfRule>
    <cfRule type="expression" dxfId="885" priority="997" stopIfTrue="1">
      <formula>AND(I5&gt;=0.7,I5&lt;0.85)</formula>
    </cfRule>
    <cfRule type="expression" dxfId="884" priority="998" stopIfTrue="1">
      <formula>AND(I5&gt;=0.85,I5&lt;=1)</formula>
    </cfRule>
    <cfRule type="expression" dxfId="883" priority="999" stopIfTrue="1">
      <formula>AND(I5&gt;=1,I5&lt;=1.2)</formula>
    </cfRule>
    <cfRule type="expression" dxfId="882" priority="1000" stopIfTrue="1">
      <formula>I5&gt;1.2</formula>
    </cfRule>
  </conditionalFormatting>
  <conditionalFormatting sqref="F6">
    <cfRule type="expression" priority="985" stopIfTrue="1">
      <formula>F6=""</formula>
    </cfRule>
    <cfRule type="expression" priority="987" stopIfTrue="1">
      <formula>$C6=""</formula>
    </cfRule>
    <cfRule type="expression" dxfId="881" priority="988" stopIfTrue="1">
      <formula>F6&lt;0.7</formula>
    </cfRule>
    <cfRule type="expression" dxfId="880" priority="989" stopIfTrue="1">
      <formula>AND(F6&gt;=0.7,F6&lt;0.85)</formula>
    </cfRule>
    <cfRule type="expression" dxfId="879" priority="990" stopIfTrue="1">
      <formula>AND(F6&gt;=0.85,F6&lt;=1)</formula>
    </cfRule>
    <cfRule type="expression" dxfId="878" priority="991" stopIfTrue="1">
      <formula>AND(F6&gt;=1,F6&lt;=1.2)</formula>
    </cfRule>
    <cfRule type="expression" dxfId="877" priority="992" stopIfTrue="1">
      <formula>F6&gt;1.2</formula>
    </cfRule>
  </conditionalFormatting>
  <conditionalFormatting sqref="I6 L6 O6 R6 U6 X6 AA6 AD6">
    <cfRule type="expression" priority="977" stopIfTrue="1">
      <formula>I6=""</formula>
    </cfRule>
    <cfRule type="expression" priority="979" stopIfTrue="1">
      <formula>$C6=""</formula>
    </cfRule>
    <cfRule type="expression" dxfId="876" priority="980" stopIfTrue="1">
      <formula>I6&lt;0.7</formula>
    </cfRule>
    <cfRule type="expression" dxfId="875" priority="981" stopIfTrue="1">
      <formula>AND(I6&gt;=0.7,I6&lt;0.85)</formula>
    </cfRule>
    <cfRule type="expression" dxfId="874" priority="982" stopIfTrue="1">
      <formula>AND(I6&gt;=0.85,I6&lt;=1)</formula>
    </cfRule>
    <cfRule type="expression" dxfId="873" priority="983" stopIfTrue="1">
      <formula>AND(I6&gt;=1,I6&lt;=1.2)</formula>
    </cfRule>
    <cfRule type="expression" dxfId="872" priority="984" stopIfTrue="1">
      <formula>I6&gt;1.2</formula>
    </cfRule>
  </conditionalFormatting>
  <conditionalFormatting sqref="F7">
    <cfRule type="expression" priority="969" stopIfTrue="1">
      <formula>F7=""</formula>
    </cfRule>
    <cfRule type="expression" priority="971" stopIfTrue="1">
      <formula>$C7=""</formula>
    </cfRule>
    <cfRule type="expression" dxfId="871" priority="972" stopIfTrue="1">
      <formula>F7&lt;0.7</formula>
    </cfRule>
    <cfRule type="expression" dxfId="870" priority="973" stopIfTrue="1">
      <formula>AND(F7&gt;=0.7,F7&lt;0.85)</formula>
    </cfRule>
    <cfRule type="expression" dxfId="869" priority="974" stopIfTrue="1">
      <formula>AND(F7&gt;=0.85,F7&lt;=1)</formula>
    </cfRule>
    <cfRule type="expression" dxfId="868" priority="975" stopIfTrue="1">
      <formula>AND(F7&gt;=1,F7&lt;=1.2)</formula>
    </cfRule>
    <cfRule type="expression" dxfId="867" priority="976" stopIfTrue="1">
      <formula>F7&gt;1.2</formula>
    </cfRule>
  </conditionalFormatting>
  <conditionalFormatting sqref="I7 L7 O7 R7 U7 X7 AA7 AD7">
    <cfRule type="expression" priority="961" stopIfTrue="1">
      <formula>I7=""</formula>
    </cfRule>
    <cfRule type="expression" priority="963" stopIfTrue="1">
      <formula>$C7=""</formula>
    </cfRule>
    <cfRule type="expression" dxfId="866" priority="964" stopIfTrue="1">
      <formula>I7&lt;0.7</formula>
    </cfRule>
    <cfRule type="expression" dxfId="865" priority="965" stopIfTrue="1">
      <formula>AND(I7&gt;=0.7,I7&lt;0.85)</formula>
    </cfRule>
    <cfRule type="expression" dxfId="864" priority="966" stopIfTrue="1">
      <formula>AND(I7&gt;=0.85,I7&lt;=1)</formula>
    </cfRule>
    <cfRule type="expression" dxfId="863" priority="967" stopIfTrue="1">
      <formula>AND(I7&gt;=1,I7&lt;=1.2)</formula>
    </cfRule>
    <cfRule type="expression" dxfId="862" priority="968" stopIfTrue="1">
      <formula>I7&gt;1.2</formula>
    </cfRule>
  </conditionalFormatting>
  <conditionalFormatting sqref="F8">
    <cfRule type="expression" priority="953" stopIfTrue="1">
      <formula>F8=""</formula>
    </cfRule>
    <cfRule type="expression" priority="955" stopIfTrue="1">
      <formula>$C8=""</formula>
    </cfRule>
    <cfRule type="expression" dxfId="861" priority="956" stopIfTrue="1">
      <formula>F8&lt;0.7</formula>
    </cfRule>
    <cfRule type="expression" dxfId="860" priority="957" stopIfTrue="1">
      <formula>AND(F8&gt;=0.7,F8&lt;0.85)</formula>
    </cfRule>
    <cfRule type="expression" dxfId="859" priority="958" stopIfTrue="1">
      <formula>AND(F8&gt;=0.85,F8&lt;=1)</formula>
    </cfRule>
    <cfRule type="expression" dxfId="858" priority="959" stopIfTrue="1">
      <formula>AND(F8&gt;=1,F8&lt;=1.2)</formula>
    </cfRule>
    <cfRule type="expression" dxfId="857" priority="960" stopIfTrue="1">
      <formula>F8&gt;1.2</formula>
    </cfRule>
  </conditionalFormatting>
  <conditionalFormatting sqref="I8 L8 O8 R8 U8 X8 AA8 AD8">
    <cfRule type="expression" priority="945" stopIfTrue="1">
      <formula>I8=""</formula>
    </cfRule>
    <cfRule type="expression" priority="947" stopIfTrue="1">
      <formula>$C8=""</formula>
    </cfRule>
    <cfRule type="expression" dxfId="856" priority="948" stopIfTrue="1">
      <formula>I8&lt;0.7</formula>
    </cfRule>
    <cfRule type="expression" dxfId="855" priority="949" stopIfTrue="1">
      <formula>AND(I8&gt;=0.7,I8&lt;0.85)</formula>
    </cfRule>
    <cfRule type="expression" dxfId="854" priority="950" stopIfTrue="1">
      <formula>AND(I8&gt;=0.85,I8&lt;=1)</formula>
    </cfRule>
    <cfRule type="expression" dxfId="853" priority="951" stopIfTrue="1">
      <formula>AND(I8&gt;=1,I8&lt;=1.2)</formula>
    </cfRule>
    <cfRule type="expression" dxfId="852" priority="952" stopIfTrue="1">
      <formula>I8&gt;1.2</formula>
    </cfRule>
  </conditionalFormatting>
  <conditionalFormatting sqref="F9">
    <cfRule type="expression" priority="937" stopIfTrue="1">
      <formula>F9=""</formula>
    </cfRule>
    <cfRule type="expression" priority="939" stopIfTrue="1">
      <formula>$C9=""</formula>
    </cfRule>
    <cfRule type="expression" dxfId="851" priority="940" stopIfTrue="1">
      <formula>F9&lt;0.7</formula>
    </cfRule>
    <cfRule type="expression" dxfId="850" priority="941" stopIfTrue="1">
      <formula>AND(F9&gt;=0.7,F9&lt;0.85)</formula>
    </cfRule>
    <cfRule type="expression" dxfId="849" priority="942" stopIfTrue="1">
      <formula>AND(F9&gt;=0.85,F9&lt;=1)</formula>
    </cfRule>
    <cfRule type="expression" dxfId="848" priority="943" stopIfTrue="1">
      <formula>AND(F9&gt;=1,F9&lt;=1.2)</formula>
    </cfRule>
    <cfRule type="expression" dxfId="847" priority="944" stopIfTrue="1">
      <formula>F9&gt;1.2</formula>
    </cfRule>
  </conditionalFormatting>
  <conditionalFormatting sqref="I9 L9 O9 R9 U9 X9 AA9 AD9">
    <cfRule type="expression" priority="929" stopIfTrue="1">
      <formula>I9=""</formula>
    </cfRule>
    <cfRule type="expression" priority="931" stopIfTrue="1">
      <formula>$C9=""</formula>
    </cfRule>
    <cfRule type="expression" dxfId="846" priority="932" stopIfTrue="1">
      <formula>I9&lt;0.7</formula>
    </cfRule>
    <cfRule type="expression" dxfId="845" priority="933" stopIfTrue="1">
      <formula>AND(I9&gt;=0.7,I9&lt;0.85)</formula>
    </cfRule>
    <cfRule type="expression" dxfId="844" priority="934" stopIfTrue="1">
      <formula>AND(I9&gt;=0.85,I9&lt;=1)</formula>
    </cfRule>
    <cfRule type="expression" dxfId="843" priority="935" stopIfTrue="1">
      <formula>AND(I9&gt;=1,I9&lt;=1.2)</formula>
    </cfRule>
    <cfRule type="expression" dxfId="842" priority="936" stopIfTrue="1">
      <formula>I9&gt;1.2</formula>
    </cfRule>
  </conditionalFormatting>
  <conditionalFormatting sqref="F10">
    <cfRule type="expression" priority="921" stopIfTrue="1">
      <formula>F10=""</formula>
    </cfRule>
    <cfRule type="expression" priority="923" stopIfTrue="1">
      <formula>$C10=""</formula>
    </cfRule>
    <cfRule type="expression" dxfId="841" priority="924" stopIfTrue="1">
      <formula>F10&lt;0.7</formula>
    </cfRule>
    <cfRule type="expression" dxfId="840" priority="925" stopIfTrue="1">
      <formula>AND(F10&gt;=0.7,F10&lt;0.85)</formula>
    </cfRule>
    <cfRule type="expression" dxfId="839" priority="926" stopIfTrue="1">
      <formula>AND(F10&gt;=0.85,F10&lt;=1)</formula>
    </cfRule>
    <cfRule type="expression" dxfId="838" priority="927" stopIfTrue="1">
      <formula>AND(F10&gt;=1,F10&lt;=1.2)</formula>
    </cfRule>
    <cfRule type="expression" dxfId="837" priority="928" stopIfTrue="1">
      <formula>F10&gt;1.2</formula>
    </cfRule>
  </conditionalFormatting>
  <conditionalFormatting sqref="I10 L10 O10 R10 U10 X10 AA10 AD10">
    <cfRule type="expression" priority="913" stopIfTrue="1">
      <formula>I10=""</formula>
    </cfRule>
    <cfRule type="expression" priority="915" stopIfTrue="1">
      <formula>$C10=""</formula>
    </cfRule>
    <cfRule type="expression" dxfId="836" priority="916" stopIfTrue="1">
      <formula>I10&lt;0.7</formula>
    </cfRule>
    <cfRule type="expression" dxfId="835" priority="917" stopIfTrue="1">
      <formula>AND(I10&gt;=0.7,I10&lt;0.85)</formula>
    </cfRule>
    <cfRule type="expression" dxfId="834" priority="918" stopIfTrue="1">
      <formula>AND(I10&gt;=0.85,I10&lt;=1)</formula>
    </cfRule>
    <cfRule type="expression" dxfId="833" priority="919" stopIfTrue="1">
      <formula>AND(I10&gt;=1,I10&lt;=1.2)</formula>
    </cfRule>
    <cfRule type="expression" dxfId="832" priority="920" stopIfTrue="1">
      <formula>I10&gt;1.2</formula>
    </cfRule>
  </conditionalFormatting>
  <conditionalFormatting sqref="F11">
    <cfRule type="expression" priority="905" stopIfTrue="1">
      <formula>F11=""</formula>
    </cfRule>
    <cfRule type="expression" priority="907" stopIfTrue="1">
      <formula>$C11=""</formula>
    </cfRule>
    <cfRule type="expression" dxfId="831" priority="908" stopIfTrue="1">
      <formula>F11&lt;0.7</formula>
    </cfRule>
    <cfRule type="expression" dxfId="830" priority="909" stopIfTrue="1">
      <formula>AND(F11&gt;=0.7,F11&lt;0.85)</formula>
    </cfRule>
    <cfRule type="expression" dxfId="829" priority="910" stopIfTrue="1">
      <formula>AND(F11&gt;=0.85,F11&lt;=1)</formula>
    </cfRule>
    <cfRule type="expression" dxfId="828" priority="911" stopIfTrue="1">
      <formula>AND(F11&gt;=1,F11&lt;=1.2)</formula>
    </cfRule>
    <cfRule type="expression" dxfId="827" priority="912" stopIfTrue="1">
      <formula>F11&gt;1.2</formula>
    </cfRule>
  </conditionalFormatting>
  <conditionalFormatting sqref="I11 L11 O11 R11 U11 X11 AA11 AD11">
    <cfRule type="expression" priority="897" stopIfTrue="1">
      <formula>I11=""</formula>
    </cfRule>
    <cfRule type="expression" priority="899" stopIfTrue="1">
      <formula>$C11=""</formula>
    </cfRule>
    <cfRule type="expression" dxfId="826" priority="900" stopIfTrue="1">
      <formula>I11&lt;0.7</formula>
    </cfRule>
    <cfRule type="expression" dxfId="825" priority="901" stopIfTrue="1">
      <formula>AND(I11&gt;=0.7,I11&lt;0.85)</formula>
    </cfRule>
    <cfRule type="expression" dxfId="824" priority="902" stopIfTrue="1">
      <formula>AND(I11&gt;=0.85,I11&lt;=1)</formula>
    </cfRule>
    <cfRule type="expression" dxfId="823" priority="903" stopIfTrue="1">
      <formula>AND(I11&gt;=1,I11&lt;=1.2)</formula>
    </cfRule>
    <cfRule type="expression" dxfId="822" priority="904" stopIfTrue="1">
      <formula>I11&gt;1.2</formula>
    </cfRule>
  </conditionalFormatting>
  <conditionalFormatting sqref="F12">
    <cfRule type="expression" priority="889" stopIfTrue="1">
      <formula>F12=""</formula>
    </cfRule>
    <cfRule type="expression" priority="891" stopIfTrue="1">
      <formula>$C12=""</formula>
    </cfRule>
    <cfRule type="expression" dxfId="821" priority="892" stopIfTrue="1">
      <formula>F12&lt;0.7</formula>
    </cfRule>
    <cfRule type="expression" dxfId="820" priority="893" stopIfTrue="1">
      <formula>AND(F12&gt;=0.7,F12&lt;0.85)</formula>
    </cfRule>
    <cfRule type="expression" dxfId="819" priority="894" stopIfTrue="1">
      <formula>AND(F12&gt;=0.85,F12&lt;=1)</formula>
    </cfRule>
    <cfRule type="expression" dxfId="818" priority="895" stopIfTrue="1">
      <formula>AND(F12&gt;=1,F12&lt;=1.2)</formula>
    </cfRule>
    <cfRule type="expression" dxfId="817" priority="896" stopIfTrue="1">
      <formula>F12&gt;1.2</formula>
    </cfRule>
  </conditionalFormatting>
  <conditionalFormatting sqref="I12 L12 O12 R12 U12 X12 AA12 AD12">
    <cfRule type="expression" priority="881" stopIfTrue="1">
      <formula>I12=""</formula>
    </cfRule>
    <cfRule type="expression" priority="883" stopIfTrue="1">
      <formula>$C12=""</formula>
    </cfRule>
    <cfRule type="expression" dxfId="816" priority="884" stopIfTrue="1">
      <formula>I12&lt;0.7</formula>
    </cfRule>
    <cfRule type="expression" dxfId="815" priority="885" stopIfTrue="1">
      <formula>AND(I12&gt;=0.7,I12&lt;0.85)</formula>
    </cfRule>
    <cfRule type="expression" dxfId="814" priority="886" stopIfTrue="1">
      <formula>AND(I12&gt;=0.85,I12&lt;=1)</formula>
    </cfRule>
    <cfRule type="expression" dxfId="813" priority="887" stopIfTrue="1">
      <formula>AND(I12&gt;=1,I12&lt;=1.2)</formula>
    </cfRule>
    <cfRule type="expression" dxfId="812" priority="888" stopIfTrue="1">
      <formula>I12&gt;1.2</formula>
    </cfRule>
  </conditionalFormatting>
  <conditionalFormatting sqref="F13">
    <cfRule type="expression" priority="873" stopIfTrue="1">
      <formula>F13=""</formula>
    </cfRule>
    <cfRule type="expression" priority="875" stopIfTrue="1">
      <formula>$C13=""</formula>
    </cfRule>
    <cfRule type="expression" dxfId="811" priority="876" stopIfTrue="1">
      <formula>F13&lt;0.7</formula>
    </cfRule>
    <cfRule type="expression" dxfId="810" priority="877" stopIfTrue="1">
      <formula>AND(F13&gt;=0.7,F13&lt;0.85)</formula>
    </cfRule>
    <cfRule type="expression" dxfId="809" priority="878" stopIfTrue="1">
      <formula>AND(F13&gt;=0.85,F13&lt;=1)</formula>
    </cfRule>
    <cfRule type="expression" dxfId="808" priority="879" stopIfTrue="1">
      <formula>AND(F13&gt;=1,F13&lt;=1.2)</formula>
    </cfRule>
    <cfRule type="expression" dxfId="807" priority="880" stopIfTrue="1">
      <formula>F13&gt;1.2</formula>
    </cfRule>
  </conditionalFormatting>
  <conditionalFormatting sqref="I13 L13 O13 R13 U13 X13 AA13 AD13 AG13">
    <cfRule type="expression" priority="865" stopIfTrue="1">
      <formula>I13=""</formula>
    </cfRule>
    <cfRule type="expression" priority="867" stopIfTrue="1">
      <formula>$C13=""</formula>
    </cfRule>
    <cfRule type="expression" dxfId="806" priority="868" stopIfTrue="1">
      <formula>I13&lt;0.7</formula>
    </cfRule>
    <cfRule type="expression" dxfId="805" priority="869" stopIfTrue="1">
      <formula>AND(I13&gt;=0.7,I13&lt;0.85)</formula>
    </cfRule>
    <cfRule type="expression" dxfId="804" priority="870" stopIfTrue="1">
      <formula>AND(I13&gt;=0.85,I13&lt;=1)</formula>
    </cfRule>
    <cfRule type="expression" dxfId="803" priority="871" stopIfTrue="1">
      <formula>AND(I13&gt;=1,I13&lt;=1.2)</formula>
    </cfRule>
    <cfRule type="expression" dxfId="802" priority="872" stopIfTrue="1">
      <formula>I13&gt;1.2</formula>
    </cfRule>
  </conditionalFormatting>
  <conditionalFormatting sqref="F15">
    <cfRule type="expression" priority="857" stopIfTrue="1">
      <formula>F15=""</formula>
    </cfRule>
    <cfRule type="expression" priority="859" stopIfTrue="1">
      <formula>$C15=""</formula>
    </cfRule>
    <cfRule type="expression" dxfId="801" priority="860" stopIfTrue="1">
      <formula>F15&lt;0.7</formula>
    </cfRule>
    <cfRule type="expression" dxfId="800" priority="861" stopIfTrue="1">
      <formula>AND(F15&gt;=0.7,F15&lt;0.85)</formula>
    </cfRule>
    <cfRule type="expression" dxfId="799" priority="862" stopIfTrue="1">
      <formula>AND(F15&gt;=0.85,F15&lt;=1)</formula>
    </cfRule>
    <cfRule type="expression" dxfId="798" priority="863" stopIfTrue="1">
      <formula>AND(F15&gt;=1,F15&lt;=1.2)</formula>
    </cfRule>
    <cfRule type="expression" dxfId="797" priority="864" stopIfTrue="1">
      <formula>F15&gt;1.2</formula>
    </cfRule>
  </conditionalFormatting>
  <conditionalFormatting sqref="I15 L15 O15 R15 U15 X15 AA15 AD15 AG15">
    <cfRule type="expression" priority="849" stopIfTrue="1">
      <formula>I15=""</formula>
    </cfRule>
    <cfRule type="expression" priority="851" stopIfTrue="1">
      <formula>$C15=""</formula>
    </cfRule>
    <cfRule type="expression" dxfId="796" priority="852" stopIfTrue="1">
      <formula>I15&lt;0.7</formula>
    </cfRule>
    <cfRule type="expression" dxfId="795" priority="853" stopIfTrue="1">
      <formula>AND(I15&gt;=0.7,I15&lt;0.85)</formula>
    </cfRule>
    <cfRule type="expression" dxfId="794" priority="854" stopIfTrue="1">
      <formula>AND(I15&gt;=0.85,I15&lt;=1)</formula>
    </cfRule>
    <cfRule type="expression" dxfId="793" priority="855" stopIfTrue="1">
      <formula>AND(I15&gt;=1,I15&lt;=1.2)</formula>
    </cfRule>
    <cfRule type="expression" dxfId="792" priority="856" stopIfTrue="1">
      <formula>I15&gt;1.2</formula>
    </cfRule>
  </conditionalFormatting>
  <conditionalFormatting sqref="F16">
    <cfRule type="expression" priority="841" stopIfTrue="1">
      <formula>F16=""</formula>
    </cfRule>
    <cfRule type="expression" priority="843" stopIfTrue="1">
      <formula>$C16=""</formula>
    </cfRule>
    <cfRule type="expression" dxfId="791" priority="844" stopIfTrue="1">
      <formula>F16&lt;0.7</formula>
    </cfRule>
    <cfRule type="expression" dxfId="790" priority="845" stopIfTrue="1">
      <formula>AND(F16&gt;=0.7,F16&lt;0.85)</formula>
    </cfRule>
    <cfRule type="expression" dxfId="789" priority="846" stopIfTrue="1">
      <formula>AND(F16&gt;=0.85,F16&lt;=1)</formula>
    </cfRule>
    <cfRule type="expression" dxfId="788" priority="847" stopIfTrue="1">
      <formula>AND(F16&gt;=1,F16&lt;=1.2)</formula>
    </cfRule>
    <cfRule type="expression" dxfId="787" priority="848" stopIfTrue="1">
      <formula>F16&gt;1.2</formula>
    </cfRule>
  </conditionalFormatting>
  <conditionalFormatting sqref="I16 L16 O16 R16 U16 X16 AA16 AD16 AG16">
    <cfRule type="expression" priority="833" stopIfTrue="1">
      <formula>I16=""</formula>
    </cfRule>
    <cfRule type="expression" priority="835" stopIfTrue="1">
      <formula>$C16=""</formula>
    </cfRule>
    <cfRule type="expression" dxfId="786" priority="836" stopIfTrue="1">
      <formula>I16&lt;0.7</formula>
    </cfRule>
    <cfRule type="expression" dxfId="785" priority="837" stopIfTrue="1">
      <formula>AND(I16&gt;=0.7,I16&lt;0.85)</formula>
    </cfRule>
    <cfRule type="expression" dxfId="784" priority="838" stopIfTrue="1">
      <formula>AND(I16&gt;=0.85,I16&lt;=1)</formula>
    </cfRule>
    <cfRule type="expression" dxfId="783" priority="839" stopIfTrue="1">
      <formula>AND(I16&gt;=1,I16&lt;=1.2)</formula>
    </cfRule>
    <cfRule type="expression" dxfId="782" priority="840" stopIfTrue="1">
      <formula>I16&gt;1.2</formula>
    </cfRule>
  </conditionalFormatting>
  <conditionalFormatting sqref="F17:F18">
    <cfRule type="expression" priority="825" stopIfTrue="1">
      <formula>F17=""</formula>
    </cfRule>
    <cfRule type="expression" priority="827" stopIfTrue="1">
      <formula>$C17=""</formula>
    </cfRule>
    <cfRule type="expression" dxfId="781" priority="828" stopIfTrue="1">
      <formula>F17&lt;0.7</formula>
    </cfRule>
    <cfRule type="expression" dxfId="780" priority="829" stopIfTrue="1">
      <formula>AND(F17&gt;=0.7,F17&lt;0.85)</formula>
    </cfRule>
    <cfRule type="expression" dxfId="779" priority="830" stopIfTrue="1">
      <formula>AND(F17&gt;=0.85,F17&lt;=1)</formula>
    </cfRule>
    <cfRule type="expression" dxfId="778" priority="831" stopIfTrue="1">
      <formula>AND(F17&gt;=1,F17&lt;=1.2)</formula>
    </cfRule>
    <cfRule type="expression" dxfId="777" priority="832" stopIfTrue="1">
      <formula>F17&gt;1.2</formula>
    </cfRule>
  </conditionalFormatting>
  <conditionalFormatting sqref="F19">
    <cfRule type="expression" priority="793" stopIfTrue="1">
      <formula>F19=""</formula>
    </cfRule>
    <cfRule type="expression" priority="795" stopIfTrue="1">
      <formula>$C19=""</formula>
    </cfRule>
    <cfRule type="expression" dxfId="776" priority="796" stopIfTrue="1">
      <formula>F19&lt;0.7</formula>
    </cfRule>
    <cfRule type="expression" dxfId="775" priority="797" stopIfTrue="1">
      <formula>AND(F19&gt;=0.7,F19&lt;0.85)</formula>
    </cfRule>
    <cfRule type="expression" dxfId="774" priority="798" stopIfTrue="1">
      <formula>AND(F19&gt;=0.85,F19&lt;=1)</formula>
    </cfRule>
    <cfRule type="expression" dxfId="773" priority="799" stopIfTrue="1">
      <formula>AND(F19&gt;=1,F19&lt;=1.2)</formula>
    </cfRule>
    <cfRule type="expression" dxfId="772" priority="800" stopIfTrue="1">
      <formula>F19&gt;1.2</formula>
    </cfRule>
  </conditionalFormatting>
  <conditionalFormatting sqref="I19 L19 O19 R19 U19 X19 AA19 AD19 AG19">
    <cfRule type="expression" priority="785" stopIfTrue="1">
      <formula>I19=""</formula>
    </cfRule>
    <cfRule type="expression" priority="787" stopIfTrue="1">
      <formula>$C19=""</formula>
    </cfRule>
    <cfRule type="expression" dxfId="771" priority="788" stopIfTrue="1">
      <formula>I19&lt;0.7</formula>
    </cfRule>
    <cfRule type="expression" dxfId="770" priority="789" stopIfTrue="1">
      <formula>AND(I19&gt;=0.7,I19&lt;0.85)</formula>
    </cfRule>
    <cfRule type="expression" dxfId="769" priority="790" stopIfTrue="1">
      <formula>AND(I19&gt;=0.85,I19&lt;=1)</formula>
    </cfRule>
    <cfRule type="expression" dxfId="768" priority="791" stopIfTrue="1">
      <formula>AND(I19&gt;=1,I19&lt;=1.2)</formula>
    </cfRule>
    <cfRule type="expression" dxfId="767" priority="792" stopIfTrue="1">
      <formula>I19&gt;1.2</formula>
    </cfRule>
  </conditionalFormatting>
  <conditionalFormatting sqref="F20">
    <cfRule type="expression" priority="777" stopIfTrue="1">
      <formula>F20=""</formula>
    </cfRule>
    <cfRule type="expression" priority="779" stopIfTrue="1">
      <formula>$C20=""</formula>
    </cfRule>
    <cfRule type="expression" dxfId="766" priority="780" stopIfTrue="1">
      <formula>F20&lt;0.7</formula>
    </cfRule>
    <cfRule type="expression" dxfId="765" priority="781" stopIfTrue="1">
      <formula>AND(F20&gt;=0.7,F20&lt;0.85)</formula>
    </cfRule>
    <cfRule type="expression" dxfId="764" priority="782" stopIfTrue="1">
      <formula>AND(F20&gt;=0.85,F20&lt;=1)</formula>
    </cfRule>
    <cfRule type="expression" dxfId="763" priority="783" stopIfTrue="1">
      <formula>AND(F20&gt;=1,F20&lt;=1.2)</formula>
    </cfRule>
    <cfRule type="expression" dxfId="762" priority="784" stopIfTrue="1">
      <formula>F20&gt;1.2</formula>
    </cfRule>
  </conditionalFormatting>
  <conditionalFormatting sqref="I20 L20 O20 R20 U20 X20 AA20 AD20 AG20">
    <cfRule type="expression" priority="769" stopIfTrue="1">
      <formula>I20=""</formula>
    </cfRule>
    <cfRule type="expression" priority="771" stopIfTrue="1">
      <formula>$C20=""</formula>
    </cfRule>
    <cfRule type="expression" dxfId="761" priority="772" stopIfTrue="1">
      <formula>I20&lt;0.7</formula>
    </cfRule>
    <cfRule type="expression" dxfId="760" priority="773" stopIfTrue="1">
      <formula>AND(I20&gt;=0.7,I20&lt;0.85)</formula>
    </cfRule>
    <cfRule type="expression" dxfId="759" priority="774" stopIfTrue="1">
      <formula>AND(I20&gt;=0.85,I20&lt;=1)</formula>
    </cfRule>
    <cfRule type="expression" dxfId="758" priority="775" stopIfTrue="1">
      <formula>AND(I20&gt;=1,I20&lt;=1.2)</formula>
    </cfRule>
    <cfRule type="expression" dxfId="757" priority="776" stopIfTrue="1">
      <formula>I20&gt;1.2</formula>
    </cfRule>
  </conditionalFormatting>
  <conditionalFormatting sqref="F24">
    <cfRule type="expression" priority="761" stopIfTrue="1">
      <formula>F24=""</formula>
    </cfRule>
    <cfRule type="expression" priority="763" stopIfTrue="1">
      <formula>$C24=""</formula>
    </cfRule>
    <cfRule type="expression" dxfId="756" priority="764" stopIfTrue="1">
      <formula>F24&lt;0.7</formula>
    </cfRule>
    <cfRule type="expression" dxfId="755" priority="765" stopIfTrue="1">
      <formula>AND(F24&gt;=0.7,F24&lt;0.85)</formula>
    </cfRule>
    <cfRule type="expression" dxfId="754" priority="766" stopIfTrue="1">
      <formula>AND(F24&gt;=0.85,F24&lt;=1)</formula>
    </cfRule>
    <cfRule type="expression" dxfId="753" priority="767" stopIfTrue="1">
      <formula>AND(F24&gt;=1,F24&lt;=1.2)</formula>
    </cfRule>
    <cfRule type="expression" dxfId="752" priority="768" stopIfTrue="1">
      <formula>F24&gt;1.2</formula>
    </cfRule>
  </conditionalFormatting>
  <conditionalFormatting sqref="I24 L24 O24 R24 U24 X24 AA24 AD24 AG24">
    <cfRule type="expression" priority="753" stopIfTrue="1">
      <formula>I24=""</formula>
    </cfRule>
    <cfRule type="expression" priority="755" stopIfTrue="1">
      <formula>$C24=""</formula>
    </cfRule>
    <cfRule type="expression" dxfId="751" priority="756" stopIfTrue="1">
      <formula>I24&lt;0.7</formula>
    </cfRule>
    <cfRule type="expression" dxfId="750" priority="757" stopIfTrue="1">
      <formula>AND(I24&gt;=0.7,I24&lt;0.85)</formula>
    </cfRule>
    <cfRule type="expression" dxfId="749" priority="758" stopIfTrue="1">
      <formula>AND(I24&gt;=0.85,I24&lt;=1)</formula>
    </cfRule>
    <cfRule type="expression" dxfId="748" priority="759" stopIfTrue="1">
      <formula>AND(I24&gt;=1,I24&lt;=1.2)</formula>
    </cfRule>
    <cfRule type="expression" dxfId="747" priority="760" stopIfTrue="1">
      <formula>I24&gt;1.2</formula>
    </cfRule>
  </conditionalFormatting>
  <conditionalFormatting sqref="F25">
    <cfRule type="expression" priority="745" stopIfTrue="1">
      <formula>F25=""</formula>
    </cfRule>
    <cfRule type="expression" priority="747" stopIfTrue="1">
      <formula>$C25=""</formula>
    </cfRule>
    <cfRule type="expression" dxfId="746" priority="748" stopIfTrue="1">
      <formula>F25&lt;0.7</formula>
    </cfRule>
    <cfRule type="expression" dxfId="745" priority="749" stopIfTrue="1">
      <formula>AND(F25&gt;=0.7,F25&lt;0.85)</formula>
    </cfRule>
    <cfRule type="expression" dxfId="744" priority="750" stopIfTrue="1">
      <formula>AND(F25&gt;=0.85,F25&lt;=1)</formula>
    </cfRule>
    <cfRule type="expression" dxfId="743" priority="751" stopIfTrue="1">
      <formula>AND(F25&gt;=1,F25&lt;=1.2)</formula>
    </cfRule>
    <cfRule type="expression" dxfId="742" priority="752" stopIfTrue="1">
      <formula>F25&gt;1.2</formula>
    </cfRule>
  </conditionalFormatting>
  <conditionalFormatting sqref="I25 L25 O25 R25 U25 X25 AA25 AD25 AG25">
    <cfRule type="expression" priority="737" stopIfTrue="1">
      <formula>I25=""</formula>
    </cfRule>
    <cfRule type="expression" priority="739" stopIfTrue="1">
      <formula>$C25=""</formula>
    </cfRule>
    <cfRule type="expression" dxfId="741" priority="740" stopIfTrue="1">
      <formula>I25&lt;0.7</formula>
    </cfRule>
    <cfRule type="expression" dxfId="740" priority="741" stopIfTrue="1">
      <formula>AND(I25&gt;=0.7,I25&lt;0.85)</formula>
    </cfRule>
    <cfRule type="expression" dxfId="739" priority="742" stopIfTrue="1">
      <formula>AND(I25&gt;=0.85,I25&lt;=1)</formula>
    </cfRule>
    <cfRule type="expression" dxfId="738" priority="743" stopIfTrue="1">
      <formula>AND(I25&gt;=1,I25&lt;=1.2)</formula>
    </cfRule>
    <cfRule type="expression" dxfId="737" priority="744" stopIfTrue="1">
      <formula>I25&gt;1.2</formula>
    </cfRule>
  </conditionalFormatting>
  <conditionalFormatting sqref="F26">
    <cfRule type="expression" priority="729" stopIfTrue="1">
      <formula>F26=""</formula>
    </cfRule>
    <cfRule type="expression" priority="731" stopIfTrue="1">
      <formula>$C26=""</formula>
    </cfRule>
    <cfRule type="expression" dxfId="736" priority="732" stopIfTrue="1">
      <formula>F26&lt;0.7</formula>
    </cfRule>
    <cfRule type="expression" dxfId="735" priority="733" stopIfTrue="1">
      <formula>AND(F26&gt;=0.7,F26&lt;0.85)</formula>
    </cfRule>
    <cfRule type="expression" dxfId="734" priority="734" stopIfTrue="1">
      <formula>AND(F26&gt;=0.85,F26&lt;=1)</formula>
    </cfRule>
    <cfRule type="expression" dxfId="733" priority="735" stopIfTrue="1">
      <formula>AND(F26&gt;=1,F26&lt;=1.2)</formula>
    </cfRule>
    <cfRule type="expression" dxfId="732" priority="736" stopIfTrue="1">
      <formula>F26&gt;1.2</formula>
    </cfRule>
  </conditionalFormatting>
  <conditionalFormatting sqref="I26 L26 O26 R26 U26 X26 AA26 AD26 AG26">
    <cfRule type="expression" priority="721" stopIfTrue="1">
      <formula>I26=""</formula>
    </cfRule>
    <cfRule type="expression" priority="723" stopIfTrue="1">
      <formula>$C26=""</formula>
    </cfRule>
    <cfRule type="expression" dxfId="731" priority="724" stopIfTrue="1">
      <formula>I26&lt;0.7</formula>
    </cfRule>
    <cfRule type="expression" dxfId="730" priority="725" stopIfTrue="1">
      <formula>AND(I26&gt;=0.7,I26&lt;0.85)</formula>
    </cfRule>
    <cfRule type="expression" dxfId="729" priority="726" stopIfTrue="1">
      <formula>AND(I26&gt;=0.85,I26&lt;=1)</formula>
    </cfRule>
    <cfRule type="expression" dxfId="728" priority="727" stopIfTrue="1">
      <formula>AND(I26&gt;=1,I26&lt;=1.2)</formula>
    </cfRule>
    <cfRule type="expression" dxfId="727" priority="728" stopIfTrue="1">
      <formula>I26&gt;1.2</formula>
    </cfRule>
  </conditionalFormatting>
  <conditionalFormatting sqref="F27">
    <cfRule type="expression" priority="713" stopIfTrue="1">
      <formula>F27=""</formula>
    </cfRule>
    <cfRule type="expression" priority="715" stopIfTrue="1">
      <formula>$C27=""</formula>
    </cfRule>
    <cfRule type="expression" dxfId="726" priority="716" stopIfTrue="1">
      <formula>F27&lt;0.7</formula>
    </cfRule>
    <cfRule type="expression" dxfId="725" priority="717" stopIfTrue="1">
      <formula>AND(F27&gt;=0.7,F27&lt;0.85)</formula>
    </cfRule>
    <cfRule type="expression" dxfId="724" priority="718" stopIfTrue="1">
      <formula>AND(F27&gt;=0.85,F27&lt;=1)</formula>
    </cfRule>
    <cfRule type="expression" dxfId="723" priority="719" stopIfTrue="1">
      <formula>AND(F27&gt;=1,F27&lt;=1.2)</formula>
    </cfRule>
    <cfRule type="expression" dxfId="722" priority="720" stopIfTrue="1">
      <formula>F27&gt;1.2</formula>
    </cfRule>
  </conditionalFormatting>
  <conditionalFormatting sqref="I27 L27 O27 R27 U27 X27 AA27 AD27 AG27">
    <cfRule type="expression" priority="705" stopIfTrue="1">
      <formula>I27=""</formula>
    </cfRule>
    <cfRule type="expression" priority="707" stopIfTrue="1">
      <formula>$C27=""</formula>
    </cfRule>
    <cfRule type="expression" dxfId="721" priority="708" stopIfTrue="1">
      <formula>I27&lt;0.7</formula>
    </cfRule>
    <cfRule type="expression" dxfId="720" priority="709" stopIfTrue="1">
      <formula>AND(I27&gt;=0.7,I27&lt;0.85)</formula>
    </cfRule>
    <cfRule type="expression" dxfId="719" priority="710" stopIfTrue="1">
      <formula>AND(I27&gt;=0.85,I27&lt;=1)</formula>
    </cfRule>
    <cfRule type="expression" dxfId="718" priority="711" stopIfTrue="1">
      <formula>AND(I27&gt;=1,I27&lt;=1.2)</formula>
    </cfRule>
    <cfRule type="expression" dxfId="717" priority="712" stopIfTrue="1">
      <formula>I27&gt;1.2</formula>
    </cfRule>
  </conditionalFormatting>
  <conditionalFormatting sqref="F28">
    <cfRule type="expression" priority="697" stopIfTrue="1">
      <formula>F28=""</formula>
    </cfRule>
    <cfRule type="expression" priority="699" stopIfTrue="1">
      <formula>$C28=""</formula>
    </cfRule>
    <cfRule type="expression" dxfId="716" priority="700" stopIfTrue="1">
      <formula>F28&lt;0.7</formula>
    </cfRule>
    <cfRule type="expression" dxfId="715" priority="701" stopIfTrue="1">
      <formula>AND(F28&gt;=0.7,F28&lt;0.85)</formula>
    </cfRule>
    <cfRule type="expression" dxfId="714" priority="702" stopIfTrue="1">
      <formula>AND(F28&gt;=0.85,F28&lt;=1)</formula>
    </cfRule>
    <cfRule type="expression" dxfId="713" priority="703" stopIfTrue="1">
      <formula>AND(F28&gt;=1,F28&lt;=1.2)</formula>
    </cfRule>
    <cfRule type="expression" dxfId="712" priority="704" stopIfTrue="1">
      <formula>F28&gt;1.2</formula>
    </cfRule>
  </conditionalFormatting>
  <conditionalFormatting sqref="I28 L28 O28 R28 U28 X28 AA28 AD28 AG28">
    <cfRule type="expression" priority="689" stopIfTrue="1">
      <formula>I28=""</formula>
    </cfRule>
    <cfRule type="expression" priority="691" stopIfTrue="1">
      <formula>$C28=""</formula>
    </cfRule>
    <cfRule type="expression" dxfId="711" priority="692" stopIfTrue="1">
      <formula>I28&lt;0.7</formula>
    </cfRule>
    <cfRule type="expression" dxfId="710" priority="693" stopIfTrue="1">
      <formula>AND(I28&gt;=0.7,I28&lt;0.85)</formula>
    </cfRule>
    <cfRule type="expression" dxfId="709" priority="694" stopIfTrue="1">
      <formula>AND(I28&gt;=0.85,I28&lt;=1)</formula>
    </cfRule>
    <cfRule type="expression" dxfId="708" priority="695" stopIfTrue="1">
      <formula>AND(I28&gt;=1,I28&lt;=1.2)</formula>
    </cfRule>
    <cfRule type="expression" dxfId="707" priority="696" stopIfTrue="1">
      <formula>I28&gt;1.2</formula>
    </cfRule>
  </conditionalFormatting>
  <conditionalFormatting sqref="F29">
    <cfRule type="expression" priority="681" stopIfTrue="1">
      <formula>F29=""</formula>
    </cfRule>
    <cfRule type="expression" priority="683" stopIfTrue="1">
      <formula>$C29=""</formula>
    </cfRule>
    <cfRule type="expression" dxfId="706" priority="684" stopIfTrue="1">
      <formula>F29&lt;0.7</formula>
    </cfRule>
    <cfRule type="expression" dxfId="705" priority="685" stopIfTrue="1">
      <formula>AND(F29&gt;=0.7,F29&lt;0.85)</formula>
    </cfRule>
    <cfRule type="expression" dxfId="704" priority="686" stopIfTrue="1">
      <formula>AND(F29&gt;=0.85,F29&lt;=1)</formula>
    </cfRule>
    <cfRule type="expression" dxfId="703" priority="687" stopIfTrue="1">
      <formula>AND(F29&gt;=1,F29&lt;=1.2)</formula>
    </cfRule>
    <cfRule type="expression" dxfId="702" priority="688" stopIfTrue="1">
      <formula>F29&gt;1.2</formula>
    </cfRule>
  </conditionalFormatting>
  <conditionalFormatting sqref="I29 L29 O29 R29 U29 X29 AA29 AD29 AG29">
    <cfRule type="expression" priority="673" stopIfTrue="1">
      <formula>I29=""</formula>
    </cfRule>
    <cfRule type="expression" priority="675" stopIfTrue="1">
      <formula>$C29=""</formula>
    </cfRule>
    <cfRule type="expression" dxfId="701" priority="676" stopIfTrue="1">
      <formula>I29&lt;0.7</formula>
    </cfRule>
    <cfRule type="expression" dxfId="700" priority="677" stopIfTrue="1">
      <formula>AND(I29&gt;=0.7,I29&lt;0.85)</formula>
    </cfRule>
    <cfRule type="expression" dxfId="699" priority="678" stopIfTrue="1">
      <formula>AND(I29&gt;=0.85,I29&lt;=1)</formula>
    </cfRule>
    <cfRule type="expression" dxfId="698" priority="679" stopIfTrue="1">
      <formula>AND(I29&gt;=1,I29&lt;=1.2)</formula>
    </cfRule>
    <cfRule type="expression" dxfId="697" priority="680" stopIfTrue="1">
      <formula>I29&gt;1.2</formula>
    </cfRule>
  </conditionalFormatting>
  <conditionalFormatting sqref="I17:I18 L17:L18 O17:O18 R17:R18 U17:U18 X17:X18 AA17:AA18 AD17:AD18 AG17:AG18">
    <cfRule type="expression" priority="370" stopIfTrue="1">
      <formula>I17=""</formula>
    </cfRule>
    <cfRule type="expression" priority="372" stopIfTrue="1">
      <formula>$C17=""</formula>
    </cfRule>
    <cfRule type="expression" dxfId="696" priority="373" stopIfTrue="1">
      <formula>I17&lt;0.7</formula>
    </cfRule>
    <cfRule type="expression" dxfId="695" priority="374" stopIfTrue="1">
      <formula>AND(I17&gt;=0.7,I17&lt;0.85)</formula>
    </cfRule>
    <cfRule type="expression" dxfId="694" priority="375" stopIfTrue="1">
      <formula>AND(I17&gt;=0.85,I17&lt;=1)</formula>
    </cfRule>
    <cfRule type="expression" dxfId="693" priority="376" stopIfTrue="1">
      <formula>AND(I17&gt;=1,I17&lt;=1.2)</formula>
    </cfRule>
    <cfRule type="expression" dxfId="692" priority="377" stopIfTrue="1">
      <formula>I17&gt;1.2</formula>
    </cfRule>
  </conditionalFormatting>
  <conditionalFormatting sqref="H17 K17 N17 Q17 T17 W17 Z17 AC17 AF17">
    <cfRule type="expression" dxfId="691" priority="368">
      <formula>COUNTBLANK($C$17)</formula>
    </cfRule>
  </conditionalFormatting>
  <conditionalFormatting sqref="H18 K18 N18 Q18 T18 W18 Z18 AC18 AF18">
    <cfRule type="expression" dxfId="690" priority="366">
      <formula>COUNTBLANK($C$18)</formula>
    </cfRule>
  </conditionalFormatting>
  <conditionalFormatting sqref="AG5">
    <cfRule type="expression" priority="358" stopIfTrue="1">
      <formula>AG5=""</formula>
    </cfRule>
    <cfRule type="expression" priority="360" stopIfTrue="1">
      <formula>$C5=""</formula>
    </cfRule>
    <cfRule type="expression" dxfId="689" priority="361" stopIfTrue="1">
      <formula>AG5&lt;0.7</formula>
    </cfRule>
    <cfRule type="expression" dxfId="688" priority="362" stopIfTrue="1">
      <formula>AND(AG5&gt;=0.7,AG5&lt;0.85)</formula>
    </cfRule>
    <cfRule type="expression" dxfId="687" priority="363" stopIfTrue="1">
      <formula>AND(AG5&gt;=0.85,AG5&lt;=1)</formula>
    </cfRule>
    <cfRule type="expression" dxfId="686" priority="364" stopIfTrue="1">
      <formula>AND(AG5&gt;=1,AG5&lt;=1.2)</formula>
    </cfRule>
    <cfRule type="expression" dxfId="685" priority="365" stopIfTrue="1">
      <formula>AG5&gt;1.2</formula>
    </cfRule>
  </conditionalFormatting>
  <conditionalFormatting sqref="AG6">
    <cfRule type="expression" priority="350" stopIfTrue="1">
      <formula>AG6=""</formula>
    </cfRule>
    <cfRule type="expression" priority="352" stopIfTrue="1">
      <formula>$C6=""</formula>
    </cfRule>
    <cfRule type="expression" dxfId="684" priority="353" stopIfTrue="1">
      <formula>AG6&lt;0.7</formula>
    </cfRule>
    <cfRule type="expression" dxfId="683" priority="354" stopIfTrue="1">
      <formula>AND(AG6&gt;=0.7,AG6&lt;0.85)</formula>
    </cfRule>
    <cfRule type="expression" dxfId="682" priority="355" stopIfTrue="1">
      <formula>AND(AG6&gt;=0.85,AG6&lt;=1)</formula>
    </cfRule>
    <cfRule type="expression" dxfId="681" priority="356" stopIfTrue="1">
      <formula>AND(AG6&gt;=1,AG6&lt;=1.2)</formula>
    </cfRule>
    <cfRule type="expression" dxfId="680" priority="357" stopIfTrue="1">
      <formula>AG6&gt;1.2</formula>
    </cfRule>
  </conditionalFormatting>
  <conditionalFormatting sqref="AG7">
    <cfRule type="expression" priority="342" stopIfTrue="1">
      <formula>AG7=""</formula>
    </cfRule>
    <cfRule type="expression" priority="344" stopIfTrue="1">
      <formula>$C7=""</formula>
    </cfRule>
    <cfRule type="expression" dxfId="679" priority="345" stopIfTrue="1">
      <formula>AG7&lt;0.7</formula>
    </cfRule>
    <cfRule type="expression" dxfId="678" priority="346" stopIfTrue="1">
      <formula>AND(AG7&gt;=0.7,AG7&lt;0.85)</formula>
    </cfRule>
    <cfRule type="expression" dxfId="677" priority="347" stopIfTrue="1">
      <formula>AND(AG7&gt;=0.85,AG7&lt;=1)</formula>
    </cfRule>
    <cfRule type="expression" dxfId="676" priority="348" stopIfTrue="1">
      <formula>AND(AG7&gt;=1,AG7&lt;=1.2)</formula>
    </cfRule>
    <cfRule type="expression" dxfId="675" priority="349" stopIfTrue="1">
      <formula>AG7&gt;1.2</formula>
    </cfRule>
  </conditionalFormatting>
  <conditionalFormatting sqref="AG8">
    <cfRule type="expression" priority="334" stopIfTrue="1">
      <formula>AG8=""</formula>
    </cfRule>
    <cfRule type="expression" priority="336" stopIfTrue="1">
      <formula>$C8=""</formula>
    </cfRule>
    <cfRule type="expression" dxfId="674" priority="337" stopIfTrue="1">
      <formula>AG8&lt;0.7</formula>
    </cfRule>
    <cfRule type="expression" dxfId="673" priority="338" stopIfTrue="1">
      <formula>AND(AG8&gt;=0.7,AG8&lt;0.85)</formula>
    </cfRule>
    <cfRule type="expression" dxfId="672" priority="339" stopIfTrue="1">
      <formula>AND(AG8&gt;=0.85,AG8&lt;=1)</formula>
    </cfRule>
    <cfRule type="expression" dxfId="671" priority="340" stopIfTrue="1">
      <formula>AND(AG8&gt;=1,AG8&lt;=1.2)</formula>
    </cfRule>
    <cfRule type="expression" dxfId="670" priority="341" stopIfTrue="1">
      <formula>AG8&gt;1.2</formula>
    </cfRule>
  </conditionalFormatting>
  <conditionalFormatting sqref="AG9">
    <cfRule type="expression" priority="326" stopIfTrue="1">
      <formula>AG9=""</formula>
    </cfRule>
    <cfRule type="expression" priority="328" stopIfTrue="1">
      <formula>$C9=""</formula>
    </cfRule>
    <cfRule type="expression" dxfId="669" priority="329" stopIfTrue="1">
      <formula>AG9&lt;0.7</formula>
    </cfRule>
    <cfRule type="expression" dxfId="668" priority="330" stopIfTrue="1">
      <formula>AND(AG9&gt;=0.7,AG9&lt;0.85)</formula>
    </cfRule>
    <cfRule type="expression" dxfId="667" priority="331" stopIfTrue="1">
      <formula>AND(AG9&gt;=0.85,AG9&lt;=1)</formula>
    </cfRule>
    <cfRule type="expression" dxfId="666" priority="332" stopIfTrue="1">
      <formula>AND(AG9&gt;=1,AG9&lt;=1.2)</formula>
    </cfRule>
    <cfRule type="expression" dxfId="665" priority="333" stopIfTrue="1">
      <formula>AG9&gt;1.2</formula>
    </cfRule>
  </conditionalFormatting>
  <conditionalFormatting sqref="AG10">
    <cfRule type="expression" priority="318" stopIfTrue="1">
      <formula>AG10=""</formula>
    </cfRule>
    <cfRule type="expression" priority="320" stopIfTrue="1">
      <formula>$C10=""</formula>
    </cfRule>
    <cfRule type="expression" dxfId="664" priority="321" stopIfTrue="1">
      <formula>AG10&lt;0.7</formula>
    </cfRule>
    <cfRule type="expression" dxfId="663" priority="322" stopIfTrue="1">
      <formula>AND(AG10&gt;=0.7,AG10&lt;0.85)</formula>
    </cfRule>
    <cfRule type="expression" dxfId="662" priority="323" stopIfTrue="1">
      <formula>AND(AG10&gt;=0.85,AG10&lt;=1)</formula>
    </cfRule>
    <cfRule type="expression" dxfId="661" priority="324" stopIfTrue="1">
      <formula>AND(AG10&gt;=1,AG10&lt;=1.2)</formula>
    </cfRule>
    <cfRule type="expression" dxfId="660" priority="325" stopIfTrue="1">
      <formula>AG10&gt;1.2</formula>
    </cfRule>
  </conditionalFormatting>
  <conditionalFormatting sqref="AG11">
    <cfRule type="expression" priority="310" stopIfTrue="1">
      <formula>AG11=""</formula>
    </cfRule>
    <cfRule type="expression" priority="312" stopIfTrue="1">
      <formula>$C11=""</formula>
    </cfRule>
    <cfRule type="expression" dxfId="659" priority="313" stopIfTrue="1">
      <formula>AG11&lt;0.7</formula>
    </cfRule>
    <cfRule type="expression" dxfId="658" priority="314" stopIfTrue="1">
      <formula>AND(AG11&gt;=0.7,AG11&lt;0.85)</formula>
    </cfRule>
    <cfRule type="expression" dxfId="657" priority="315" stopIfTrue="1">
      <formula>AND(AG11&gt;=0.85,AG11&lt;=1)</formula>
    </cfRule>
    <cfRule type="expression" dxfId="656" priority="316" stopIfTrue="1">
      <formula>AND(AG11&gt;=1,AG11&lt;=1.2)</formula>
    </cfRule>
    <cfRule type="expression" dxfId="655" priority="317" stopIfTrue="1">
      <formula>AG11&gt;1.2</formula>
    </cfRule>
  </conditionalFormatting>
  <conditionalFormatting sqref="AG12">
    <cfRule type="expression" priority="302" stopIfTrue="1">
      <formula>AG12=""</formula>
    </cfRule>
    <cfRule type="expression" priority="304" stopIfTrue="1">
      <formula>$C12=""</formula>
    </cfRule>
    <cfRule type="expression" dxfId="654" priority="305" stopIfTrue="1">
      <formula>AG12&lt;0.7</formula>
    </cfRule>
    <cfRule type="expression" dxfId="653" priority="306" stopIfTrue="1">
      <formula>AND(AG12&gt;=0.7,AG12&lt;0.85)</formula>
    </cfRule>
    <cfRule type="expression" dxfId="652" priority="307" stopIfTrue="1">
      <formula>AND(AG12&gt;=0.85,AG12&lt;=1)</formula>
    </cfRule>
    <cfRule type="expression" dxfId="651" priority="308" stopIfTrue="1">
      <formula>AND(AG12&gt;=1,AG12&lt;=1.2)</formula>
    </cfRule>
    <cfRule type="expression" dxfId="650" priority="309" stopIfTrue="1">
      <formula>AG12&gt;1.2</formula>
    </cfRule>
  </conditionalFormatting>
  <conditionalFormatting sqref="F31">
    <cfRule type="expression" priority="294" stopIfTrue="1">
      <formula>F31=""</formula>
    </cfRule>
    <cfRule type="expression" priority="296" stopIfTrue="1">
      <formula>$C31=""</formula>
    </cfRule>
    <cfRule type="expression" dxfId="649" priority="297" stopIfTrue="1">
      <formula>F31&lt;0.7</formula>
    </cfRule>
    <cfRule type="expression" dxfId="648" priority="298" stopIfTrue="1">
      <formula>AND(F31&gt;=0.7,F31&lt;0.85)</formula>
    </cfRule>
    <cfRule type="expression" dxfId="647" priority="299" stopIfTrue="1">
      <formula>AND(F31&gt;=0.85,F31&lt;=1)</formula>
    </cfRule>
    <cfRule type="expression" dxfId="646" priority="300" stopIfTrue="1">
      <formula>AND(F31&gt;=1,F31&lt;=1.2)</formula>
    </cfRule>
    <cfRule type="expression" dxfId="645" priority="301" stopIfTrue="1">
      <formula>F31&gt;1.2</formula>
    </cfRule>
  </conditionalFormatting>
  <conditionalFormatting sqref="I31 L31 O31 R31 U31 X31 AA31 AD31 AG31">
    <cfRule type="expression" priority="286" stopIfTrue="1">
      <formula>I31=""</formula>
    </cfRule>
    <cfRule type="expression" priority="288" stopIfTrue="1">
      <formula>$C31=""</formula>
    </cfRule>
    <cfRule type="expression" dxfId="644" priority="289" stopIfTrue="1">
      <formula>I31&lt;0.7</formula>
    </cfRule>
    <cfRule type="expression" dxfId="643" priority="290" stopIfTrue="1">
      <formula>AND(I31&gt;=0.7,I31&lt;0.85)</formula>
    </cfRule>
    <cfRule type="expression" dxfId="642" priority="291" stopIfTrue="1">
      <formula>AND(I31&gt;=0.85,I31&lt;=1)</formula>
    </cfRule>
    <cfRule type="expression" dxfId="641" priority="292" stopIfTrue="1">
      <formula>AND(I31&gt;=1,I31&lt;=1.2)</formula>
    </cfRule>
    <cfRule type="expression" dxfId="640" priority="293" stopIfTrue="1">
      <formula>I31&gt;1.2</formula>
    </cfRule>
  </conditionalFormatting>
  <conditionalFormatting sqref="F32">
    <cfRule type="expression" priority="278" stopIfTrue="1">
      <formula>F32=""</formula>
    </cfRule>
    <cfRule type="expression" priority="280" stopIfTrue="1">
      <formula>$C32=""</formula>
    </cfRule>
    <cfRule type="expression" dxfId="639" priority="281" stopIfTrue="1">
      <formula>F32&lt;0.7</formula>
    </cfRule>
    <cfRule type="expression" dxfId="638" priority="282" stopIfTrue="1">
      <formula>AND(F32&gt;=0.7,F32&lt;0.85)</formula>
    </cfRule>
    <cfRule type="expression" dxfId="637" priority="283" stopIfTrue="1">
      <formula>AND(F32&gt;=0.85,F32&lt;=1)</formula>
    </cfRule>
    <cfRule type="expression" dxfId="636" priority="284" stopIfTrue="1">
      <formula>AND(F32&gt;=1,F32&lt;=1.2)</formula>
    </cfRule>
    <cfRule type="expression" dxfId="635" priority="285" stopIfTrue="1">
      <formula>F32&gt;1.2</formula>
    </cfRule>
  </conditionalFormatting>
  <conditionalFormatting sqref="I32 L32 O32 R32 U32 X32 AA32 AD32 AG32">
    <cfRule type="expression" priority="270" stopIfTrue="1">
      <formula>I32=""</formula>
    </cfRule>
    <cfRule type="expression" priority="272" stopIfTrue="1">
      <formula>$C32=""</formula>
    </cfRule>
    <cfRule type="expression" dxfId="634" priority="273" stopIfTrue="1">
      <formula>I32&lt;0.7</formula>
    </cfRule>
    <cfRule type="expression" dxfId="633" priority="274" stopIfTrue="1">
      <formula>AND(I32&gt;=0.7,I32&lt;0.85)</formula>
    </cfRule>
    <cfRule type="expression" dxfId="632" priority="275" stopIfTrue="1">
      <formula>AND(I32&gt;=0.85,I32&lt;=1)</formula>
    </cfRule>
    <cfRule type="expression" dxfId="631" priority="276" stopIfTrue="1">
      <formula>AND(I32&gt;=1,I32&lt;=1.2)</formula>
    </cfRule>
    <cfRule type="expression" dxfId="630" priority="277" stopIfTrue="1">
      <formula>I32&gt;1.2</formula>
    </cfRule>
  </conditionalFormatting>
  <conditionalFormatting sqref="F33">
    <cfRule type="expression" priority="262" stopIfTrue="1">
      <formula>F33=""</formula>
    </cfRule>
    <cfRule type="expression" priority="264" stopIfTrue="1">
      <formula>$C33=""</formula>
    </cfRule>
    <cfRule type="expression" dxfId="629" priority="265" stopIfTrue="1">
      <formula>F33&lt;0.7</formula>
    </cfRule>
    <cfRule type="expression" dxfId="628" priority="266" stopIfTrue="1">
      <formula>AND(F33&gt;=0.7,F33&lt;0.85)</formula>
    </cfRule>
    <cfRule type="expression" dxfId="627" priority="267" stopIfTrue="1">
      <formula>AND(F33&gt;=0.85,F33&lt;=1)</formula>
    </cfRule>
    <cfRule type="expression" dxfId="626" priority="268" stopIfTrue="1">
      <formula>AND(F33&gt;=1,F33&lt;=1.2)</formula>
    </cfRule>
    <cfRule type="expression" dxfId="625" priority="269" stopIfTrue="1">
      <formula>F33&gt;1.2</formula>
    </cfRule>
  </conditionalFormatting>
  <conditionalFormatting sqref="I33 L33 O33 R33 U33 X33 AA33 AD33 AG33">
    <cfRule type="expression" priority="254" stopIfTrue="1">
      <formula>I33=""</formula>
    </cfRule>
    <cfRule type="expression" priority="256" stopIfTrue="1">
      <formula>$C33=""</formula>
    </cfRule>
    <cfRule type="expression" dxfId="624" priority="257" stopIfTrue="1">
      <formula>I33&lt;0.7</formula>
    </cfRule>
    <cfRule type="expression" dxfId="623" priority="258" stopIfTrue="1">
      <formula>AND(I33&gt;=0.7,I33&lt;0.85)</formula>
    </cfRule>
    <cfRule type="expression" dxfId="622" priority="259" stopIfTrue="1">
      <formula>AND(I33&gt;=0.85,I33&lt;=1)</formula>
    </cfRule>
    <cfRule type="expression" dxfId="621" priority="260" stopIfTrue="1">
      <formula>AND(I33&gt;=1,I33&lt;=1.2)</formula>
    </cfRule>
    <cfRule type="expression" dxfId="620" priority="261" stopIfTrue="1">
      <formula>I33&gt;1.2</formula>
    </cfRule>
  </conditionalFormatting>
  <conditionalFormatting sqref="F34">
    <cfRule type="expression" priority="246" stopIfTrue="1">
      <formula>F34=""</formula>
    </cfRule>
    <cfRule type="expression" priority="248" stopIfTrue="1">
      <formula>$C34=""</formula>
    </cfRule>
    <cfRule type="expression" dxfId="619" priority="249" stopIfTrue="1">
      <formula>F34&lt;0.7</formula>
    </cfRule>
    <cfRule type="expression" dxfId="618" priority="250" stopIfTrue="1">
      <formula>AND(F34&gt;=0.7,F34&lt;0.85)</formula>
    </cfRule>
    <cfRule type="expression" dxfId="617" priority="251" stopIfTrue="1">
      <formula>AND(F34&gt;=0.85,F34&lt;=1)</formula>
    </cfRule>
    <cfRule type="expression" dxfId="616" priority="252" stopIfTrue="1">
      <formula>AND(F34&gt;=1,F34&lt;=1.2)</formula>
    </cfRule>
    <cfRule type="expression" dxfId="615" priority="253" stopIfTrue="1">
      <formula>F34&gt;1.2</formula>
    </cfRule>
  </conditionalFormatting>
  <conditionalFormatting sqref="I34 L34 O34 R34 U34 X34 AA34 AD34 AG34">
    <cfRule type="expression" priority="238" stopIfTrue="1">
      <formula>I34=""</formula>
    </cfRule>
    <cfRule type="expression" priority="240" stopIfTrue="1">
      <formula>$C34=""</formula>
    </cfRule>
    <cfRule type="expression" dxfId="614" priority="241" stopIfTrue="1">
      <formula>I34&lt;0.7</formula>
    </cfRule>
    <cfRule type="expression" dxfId="613" priority="242" stopIfTrue="1">
      <formula>AND(I34&gt;=0.7,I34&lt;0.85)</formula>
    </cfRule>
    <cfRule type="expression" dxfId="612" priority="243" stopIfTrue="1">
      <formula>AND(I34&gt;=0.85,I34&lt;=1)</formula>
    </cfRule>
    <cfRule type="expression" dxfId="611" priority="244" stopIfTrue="1">
      <formula>AND(I34&gt;=1,I34&lt;=1.2)</formula>
    </cfRule>
    <cfRule type="expression" dxfId="610" priority="245" stopIfTrue="1">
      <formula>I34&gt;1.2</formula>
    </cfRule>
  </conditionalFormatting>
  <conditionalFormatting sqref="F35">
    <cfRule type="expression" priority="230" stopIfTrue="1">
      <formula>F35=""</formula>
    </cfRule>
    <cfRule type="expression" priority="232" stopIfTrue="1">
      <formula>$C35=""</formula>
    </cfRule>
    <cfRule type="expression" dxfId="609" priority="233" stopIfTrue="1">
      <formula>F35&lt;0.7</formula>
    </cfRule>
    <cfRule type="expression" dxfId="608" priority="234" stopIfTrue="1">
      <formula>AND(F35&gt;=0.7,F35&lt;0.85)</formula>
    </cfRule>
    <cfRule type="expression" dxfId="607" priority="235" stopIfTrue="1">
      <formula>AND(F35&gt;=0.85,F35&lt;=1)</formula>
    </cfRule>
    <cfRule type="expression" dxfId="606" priority="236" stopIfTrue="1">
      <formula>AND(F35&gt;=1,F35&lt;=1.2)</formula>
    </cfRule>
    <cfRule type="expression" dxfId="605" priority="237" stopIfTrue="1">
      <formula>F35&gt;1.2</formula>
    </cfRule>
  </conditionalFormatting>
  <conditionalFormatting sqref="I35 L35 O35 R35 U35 X35 AA35 AD35 AG35">
    <cfRule type="expression" priority="222" stopIfTrue="1">
      <formula>I35=""</formula>
    </cfRule>
    <cfRule type="expression" priority="224" stopIfTrue="1">
      <formula>$C35=""</formula>
    </cfRule>
    <cfRule type="expression" dxfId="604" priority="225" stopIfTrue="1">
      <formula>I35&lt;0.7</formula>
    </cfRule>
    <cfRule type="expression" dxfId="603" priority="226" stopIfTrue="1">
      <formula>AND(I35&gt;=0.7,I35&lt;0.85)</formula>
    </cfRule>
    <cfRule type="expression" dxfId="602" priority="227" stopIfTrue="1">
      <formula>AND(I35&gt;=0.85,I35&lt;=1)</formula>
    </cfRule>
    <cfRule type="expression" dxfId="601" priority="228" stopIfTrue="1">
      <formula>AND(I35&gt;=1,I35&lt;=1.2)</formula>
    </cfRule>
    <cfRule type="expression" dxfId="600" priority="229" stopIfTrue="1">
      <formula>I35&gt;1.2</formula>
    </cfRule>
  </conditionalFormatting>
  <conditionalFormatting sqref="F36">
    <cfRule type="expression" priority="214" stopIfTrue="1">
      <formula>F36=""</formula>
    </cfRule>
    <cfRule type="expression" priority="216" stopIfTrue="1">
      <formula>$C36=""</formula>
    </cfRule>
    <cfRule type="expression" dxfId="599" priority="217" stopIfTrue="1">
      <formula>F36&lt;0.7</formula>
    </cfRule>
    <cfRule type="expression" dxfId="598" priority="218" stopIfTrue="1">
      <formula>AND(F36&gt;=0.7,F36&lt;0.85)</formula>
    </cfRule>
    <cfRule type="expression" dxfId="597" priority="219" stopIfTrue="1">
      <formula>AND(F36&gt;=0.85,F36&lt;=1)</formula>
    </cfRule>
    <cfRule type="expression" dxfId="596" priority="220" stopIfTrue="1">
      <formula>AND(F36&gt;=1,F36&lt;=1.2)</formula>
    </cfRule>
    <cfRule type="expression" dxfId="595" priority="221" stopIfTrue="1">
      <formula>F36&gt;1.2</formula>
    </cfRule>
  </conditionalFormatting>
  <conditionalFormatting sqref="I36 L36 O36 R36 U36 X36 AA36 AD36 AG36">
    <cfRule type="expression" priority="206" stopIfTrue="1">
      <formula>I36=""</formula>
    </cfRule>
    <cfRule type="expression" priority="208" stopIfTrue="1">
      <formula>$C36=""</formula>
    </cfRule>
    <cfRule type="expression" dxfId="594" priority="209" stopIfTrue="1">
      <formula>I36&lt;0.7</formula>
    </cfRule>
    <cfRule type="expression" dxfId="593" priority="210" stopIfTrue="1">
      <formula>AND(I36&gt;=0.7,I36&lt;0.85)</formula>
    </cfRule>
    <cfRule type="expression" dxfId="592" priority="211" stopIfTrue="1">
      <formula>AND(I36&gt;=0.85,I36&lt;=1)</formula>
    </cfRule>
    <cfRule type="expression" dxfId="591" priority="212" stopIfTrue="1">
      <formula>AND(I36&gt;=1,I36&lt;=1.2)</formula>
    </cfRule>
    <cfRule type="expression" dxfId="590" priority="213" stopIfTrue="1">
      <formula>I36&gt;1.2</formula>
    </cfRule>
  </conditionalFormatting>
  <conditionalFormatting sqref="F38">
    <cfRule type="expression" priority="198" stopIfTrue="1">
      <formula>F38=""</formula>
    </cfRule>
    <cfRule type="expression" priority="200" stopIfTrue="1">
      <formula>$C38=""</formula>
    </cfRule>
    <cfRule type="expression" dxfId="589" priority="201" stopIfTrue="1">
      <formula>F38&lt;0.7</formula>
    </cfRule>
    <cfRule type="expression" dxfId="588" priority="202" stopIfTrue="1">
      <formula>AND(F38&gt;=0.7,F38&lt;0.85)</formula>
    </cfRule>
    <cfRule type="expression" dxfId="587" priority="203" stopIfTrue="1">
      <formula>AND(F38&gt;=0.85,F38&lt;=1)</formula>
    </cfRule>
    <cfRule type="expression" dxfId="586" priority="204" stopIfTrue="1">
      <formula>AND(F38&gt;=1,F38&lt;=1.2)</formula>
    </cfRule>
    <cfRule type="expression" dxfId="585" priority="205" stopIfTrue="1">
      <formula>F38&gt;1.2</formula>
    </cfRule>
  </conditionalFormatting>
  <conditionalFormatting sqref="I38 L38 O38 R38 U38 X38 AA38 AD38 AG38">
    <cfRule type="expression" priority="190" stopIfTrue="1">
      <formula>I38=""</formula>
    </cfRule>
    <cfRule type="expression" priority="192" stopIfTrue="1">
      <formula>$C38=""</formula>
    </cfRule>
    <cfRule type="expression" dxfId="584" priority="193" stopIfTrue="1">
      <formula>I38&lt;0.7</formula>
    </cfRule>
    <cfRule type="expression" dxfId="583" priority="194" stopIfTrue="1">
      <formula>AND(I38&gt;=0.7,I38&lt;0.85)</formula>
    </cfRule>
    <cfRule type="expression" dxfId="582" priority="195" stopIfTrue="1">
      <formula>AND(I38&gt;=0.85,I38&lt;=1)</formula>
    </cfRule>
    <cfRule type="expression" dxfId="581" priority="196" stopIfTrue="1">
      <formula>AND(I38&gt;=1,I38&lt;=1.2)</formula>
    </cfRule>
    <cfRule type="expression" dxfId="580" priority="197" stopIfTrue="1">
      <formula>I38&gt;1.2</formula>
    </cfRule>
  </conditionalFormatting>
  <conditionalFormatting sqref="F39">
    <cfRule type="expression" priority="182" stopIfTrue="1">
      <formula>F39=""</formula>
    </cfRule>
    <cfRule type="expression" priority="184" stopIfTrue="1">
      <formula>$C39=""</formula>
    </cfRule>
    <cfRule type="expression" dxfId="579" priority="185" stopIfTrue="1">
      <formula>F39&lt;0.7</formula>
    </cfRule>
    <cfRule type="expression" dxfId="578" priority="186" stopIfTrue="1">
      <formula>AND(F39&gt;=0.7,F39&lt;0.85)</formula>
    </cfRule>
    <cfRule type="expression" dxfId="577" priority="187" stopIfTrue="1">
      <formula>AND(F39&gt;=0.85,F39&lt;=1)</formula>
    </cfRule>
    <cfRule type="expression" dxfId="576" priority="188" stopIfTrue="1">
      <formula>AND(F39&gt;=1,F39&lt;=1.2)</formula>
    </cfRule>
    <cfRule type="expression" dxfId="575" priority="189" stopIfTrue="1">
      <formula>F39&gt;1.2</formula>
    </cfRule>
  </conditionalFormatting>
  <conditionalFormatting sqref="I39 L39 O39 R39 U39 X39 AA39 AD39 AG39">
    <cfRule type="expression" priority="174" stopIfTrue="1">
      <formula>I39=""</formula>
    </cfRule>
    <cfRule type="expression" priority="176" stopIfTrue="1">
      <formula>$C39=""</formula>
    </cfRule>
    <cfRule type="expression" dxfId="574" priority="177" stopIfTrue="1">
      <formula>I39&lt;0.7</formula>
    </cfRule>
    <cfRule type="expression" dxfId="573" priority="178" stopIfTrue="1">
      <formula>AND(I39&gt;=0.7,I39&lt;0.85)</formula>
    </cfRule>
    <cfRule type="expression" dxfId="572" priority="179" stopIfTrue="1">
      <formula>AND(I39&gt;=0.85,I39&lt;=1)</formula>
    </cfRule>
    <cfRule type="expression" dxfId="571" priority="180" stopIfTrue="1">
      <formula>AND(I39&gt;=1,I39&lt;=1.2)</formula>
    </cfRule>
    <cfRule type="expression" dxfId="570" priority="181" stopIfTrue="1">
      <formula>I39&gt;1.2</formula>
    </cfRule>
  </conditionalFormatting>
  <conditionalFormatting sqref="F40">
    <cfRule type="expression" priority="166" stopIfTrue="1">
      <formula>F40=""</formula>
    </cfRule>
    <cfRule type="expression" priority="168" stopIfTrue="1">
      <formula>$C40=""</formula>
    </cfRule>
    <cfRule type="expression" dxfId="569" priority="169" stopIfTrue="1">
      <formula>F40&lt;0.7</formula>
    </cfRule>
    <cfRule type="expression" dxfId="568" priority="170" stopIfTrue="1">
      <formula>AND(F40&gt;=0.7,F40&lt;0.85)</formula>
    </cfRule>
    <cfRule type="expression" dxfId="567" priority="171" stopIfTrue="1">
      <formula>AND(F40&gt;=0.85,F40&lt;=1)</formula>
    </cfRule>
    <cfRule type="expression" dxfId="566" priority="172" stopIfTrue="1">
      <formula>AND(F40&gt;=1,F40&lt;=1.2)</formula>
    </cfRule>
    <cfRule type="expression" dxfId="565" priority="173" stopIfTrue="1">
      <formula>F40&gt;1.2</formula>
    </cfRule>
  </conditionalFormatting>
  <conditionalFormatting sqref="I40 L40 O40 R40 U40 X40 AA40 AD40 AG40">
    <cfRule type="expression" priority="158" stopIfTrue="1">
      <formula>I40=""</formula>
    </cfRule>
    <cfRule type="expression" priority="160" stopIfTrue="1">
      <formula>$C40=""</formula>
    </cfRule>
    <cfRule type="expression" dxfId="564" priority="161" stopIfTrue="1">
      <formula>I40&lt;0.7</formula>
    </cfRule>
    <cfRule type="expression" dxfId="563" priority="162" stopIfTrue="1">
      <formula>AND(I40&gt;=0.7,I40&lt;0.85)</formula>
    </cfRule>
    <cfRule type="expression" dxfId="562" priority="163" stopIfTrue="1">
      <formula>AND(I40&gt;=0.85,I40&lt;=1)</formula>
    </cfRule>
    <cfRule type="expression" dxfId="561" priority="164" stopIfTrue="1">
      <formula>AND(I40&gt;=1,I40&lt;=1.2)</formula>
    </cfRule>
    <cfRule type="expression" dxfId="560" priority="165" stopIfTrue="1">
      <formula>I40&gt;1.2</formula>
    </cfRule>
  </conditionalFormatting>
  <conditionalFormatting sqref="F41">
    <cfRule type="expression" priority="150" stopIfTrue="1">
      <formula>F41=""</formula>
    </cfRule>
    <cfRule type="expression" priority="152" stopIfTrue="1">
      <formula>$C41=""</formula>
    </cfRule>
    <cfRule type="expression" dxfId="559" priority="153" stopIfTrue="1">
      <formula>F41&lt;0.7</formula>
    </cfRule>
    <cfRule type="expression" dxfId="558" priority="154" stopIfTrue="1">
      <formula>AND(F41&gt;=0.7,F41&lt;0.85)</formula>
    </cfRule>
    <cfRule type="expression" dxfId="557" priority="155" stopIfTrue="1">
      <formula>AND(F41&gt;=0.85,F41&lt;=1)</formula>
    </cfRule>
    <cfRule type="expression" dxfId="556" priority="156" stopIfTrue="1">
      <formula>AND(F41&gt;=1,F41&lt;=1.2)</formula>
    </cfRule>
    <cfRule type="expression" dxfId="555" priority="157" stopIfTrue="1">
      <formula>F41&gt;1.2</formula>
    </cfRule>
  </conditionalFormatting>
  <conditionalFormatting sqref="I41 L41 O41 R41 U41 X41 AA41 AD41 AG41">
    <cfRule type="expression" priority="142" stopIfTrue="1">
      <formula>I41=""</formula>
    </cfRule>
    <cfRule type="expression" priority="144" stopIfTrue="1">
      <formula>$C41=""</formula>
    </cfRule>
    <cfRule type="expression" dxfId="554" priority="145" stopIfTrue="1">
      <formula>I41&lt;0.7</formula>
    </cfRule>
    <cfRule type="expression" dxfId="553" priority="146" stopIfTrue="1">
      <formula>AND(I41&gt;=0.7,I41&lt;0.85)</formula>
    </cfRule>
    <cfRule type="expression" dxfId="552" priority="147" stopIfTrue="1">
      <formula>AND(I41&gt;=0.85,I41&lt;=1)</formula>
    </cfRule>
    <cfRule type="expression" dxfId="551" priority="148" stopIfTrue="1">
      <formula>AND(I41&gt;=1,I41&lt;=1.2)</formula>
    </cfRule>
    <cfRule type="expression" dxfId="550" priority="149" stopIfTrue="1">
      <formula>I41&gt;1.2</formula>
    </cfRule>
  </conditionalFormatting>
  <conditionalFormatting sqref="F42">
    <cfRule type="expression" priority="134" stopIfTrue="1">
      <formula>F42=""</formula>
    </cfRule>
    <cfRule type="expression" priority="136" stopIfTrue="1">
      <formula>$C42=""</formula>
    </cfRule>
    <cfRule type="expression" dxfId="549" priority="137" stopIfTrue="1">
      <formula>F42&lt;0.7</formula>
    </cfRule>
    <cfRule type="expression" dxfId="548" priority="138" stopIfTrue="1">
      <formula>AND(F42&gt;=0.7,F42&lt;0.85)</formula>
    </cfRule>
    <cfRule type="expression" dxfId="547" priority="139" stopIfTrue="1">
      <formula>AND(F42&gt;=0.85,F42&lt;=1)</formula>
    </cfRule>
    <cfRule type="expression" dxfId="546" priority="140" stopIfTrue="1">
      <formula>AND(F42&gt;=1,F42&lt;=1.2)</formula>
    </cfRule>
    <cfRule type="expression" dxfId="545" priority="141" stopIfTrue="1">
      <formula>F42&gt;1.2</formula>
    </cfRule>
  </conditionalFormatting>
  <conditionalFormatting sqref="I42 L42 O42 R42 U42 X42 AA42 AD42 AG42">
    <cfRule type="expression" priority="126" stopIfTrue="1">
      <formula>I42=""</formula>
    </cfRule>
    <cfRule type="expression" priority="128" stopIfTrue="1">
      <formula>$C42=""</formula>
    </cfRule>
    <cfRule type="expression" dxfId="544" priority="129" stopIfTrue="1">
      <formula>I42&lt;0.7</formula>
    </cfRule>
    <cfRule type="expression" dxfId="543" priority="130" stopIfTrue="1">
      <formula>AND(I42&gt;=0.7,I42&lt;0.85)</formula>
    </cfRule>
    <cfRule type="expression" dxfId="542" priority="131" stopIfTrue="1">
      <formula>AND(I42&gt;=0.85,I42&lt;=1)</formula>
    </cfRule>
    <cfRule type="expression" dxfId="541" priority="132" stopIfTrue="1">
      <formula>AND(I42&gt;=1,I42&lt;=1.2)</formula>
    </cfRule>
    <cfRule type="expression" dxfId="540" priority="133" stopIfTrue="1">
      <formula>I42&gt;1.2</formula>
    </cfRule>
  </conditionalFormatting>
  <conditionalFormatting sqref="F43">
    <cfRule type="expression" priority="118" stopIfTrue="1">
      <formula>F43=""</formula>
    </cfRule>
    <cfRule type="expression" priority="120" stopIfTrue="1">
      <formula>$C43=""</formula>
    </cfRule>
    <cfRule type="expression" dxfId="539" priority="121" stopIfTrue="1">
      <formula>F43&lt;0.7</formula>
    </cfRule>
    <cfRule type="expression" dxfId="538" priority="122" stopIfTrue="1">
      <formula>AND(F43&gt;=0.7,F43&lt;0.85)</formula>
    </cfRule>
    <cfRule type="expression" dxfId="537" priority="123" stopIfTrue="1">
      <formula>AND(F43&gt;=0.85,F43&lt;=1)</formula>
    </cfRule>
    <cfRule type="expression" dxfId="536" priority="124" stopIfTrue="1">
      <formula>AND(F43&gt;=1,F43&lt;=1.2)</formula>
    </cfRule>
    <cfRule type="expression" dxfId="535" priority="125" stopIfTrue="1">
      <formula>F43&gt;1.2</formula>
    </cfRule>
  </conditionalFormatting>
  <conditionalFormatting sqref="I43 L43 O43 R43 U43 X43 AA43 AD43 AG43">
    <cfRule type="expression" priority="110" stopIfTrue="1">
      <formula>I43=""</formula>
    </cfRule>
    <cfRule type="expression" priority="112" stopIfTrue="1">
      <formula>$C43=""</formula>
    </cfRule>
    <cfRule type="expression" dxfId="534" priority="113" stopIfTrue="1">
      <formula>I43&lt;0.7</formula>
    </cfRule>
    <cfRule type="expression" dxfId="533" priority="114" stopIfTrue="1">
      <formula>AND(I43&gt;=0.7,I43&lt;0.85)</formula>
    </cfRule>
    <cfRule type="expression" dxfId="532" priority="115" stopIfTrue="1">
      <formula>AND(I43&gt;=0.85,I43&lt;=1)</formula>
    </cfRule>
    <cfRule type="expression" dxfId="531" priority="116" stopIfTrue="1">
      <formula>AND(I43&gt;=1,I43&lt;=1.2)</formula>
    </cfRule>
    <cfRule type="expression" dxfId="530" priority="117" stopIfTrue="1">
      <formula>I43&gt;1.2</formula>
    </cfRule>
  </conditionalFormatting>
  <conditionalFormatting sqref="F45">
    <cfRule type="expression" priority="102" stopIfTrue="1">
      <formula>F45=""</formula>
    </cfRule>
    <cfRule type="expression" priority="104" stopIfTrue="1">
      <formula>$C45=""</formula>
    </cfRule>
    <cfRule type="expression" dxfId="529" priority="105" stopIfTrue="1">
      <formula>F45&lt;0.7</formula>
    </cfRule>
    <cfRule type="expression" dxfId="528" priority="106" stopIfTrue="1">
      <formula>AND(F45&gt;=0.7,F45&lt;0.85)</formula>
    </cfRule>
    <cfRule type="expression" dxfId="527" priority="107" stopIfTrue="1">
      <formula>AND(F45&gt;=0.85,F45&lt;=1)</formula>
    </cfRule>
    <cfRule type="expression" dxfId="526" priority="108" stopIfTrue="1">
      <formula>AND(F45&gt;=1,F45&lt;=1.2)</formula>
    </cfRule>
    <cfRule type="expression" dxfId="525" priority="109" stopIfTrue="1">
      <formula>F45&gt;1.2</formula>
    </cfRule>
  </conditionalFormatting>
  <conditionalFormatting sqref="I45 L45 O45 R45 U45 X45 AA45 AD45 AG45">
    <cfRule type="expression" priority="94" stopIfTrue="1">
      <formula>I45=""</formula>
    </cfRule>
    <cfRule type="expression" priority="96" stopIfTrue="1">
      <formula>$C45=""</formula>
    </cfRule>
    <cfRule type="expression" dxfId="524" priority="97" stopIfTrue="1">
      <formula>I45&lt;0.7</formula>
    </cfRule>
    <cfRule type="expression" dxfId="523" priority="98" stopIfTrue="1">
      <formula>AND(I45&gt;=0.7,I45&lt;0.85)</formula>
    </cfRule>
    <cfRule type="expression" dxfId="522" priority="99" stopIfTrue="1">
      <formula>AND(I45&gt;=0.85,I45&lt;=1)</formula>
    </cfRule>
    <cfRule type="expression" dxfId="521" priority="100" stopIfTrue="1">
      <formula>AND(I45&gt;=1,I45&lt;=1.2)</formula>
    </cfRule>
    <cfRule type="expression" dxfId="520" priority="101" stopIfTrue="1">
      <formula>I45&gt;1.2</formula>
    </cfRule>
  </conditionalFormatting>
  <conditionalFormatting sqref="F46">
    <cfRule type="expression" priority="86" stopIfTrue="1">
      <formula>F46=""</formula>
    </cfRule>
    <cfRule type="expression" priority="88" stopIfTrue="1">
      <formula>$C46=""</formula>
    </cfRule>
    <cfRule type="expression" dxfId="519" priority="89" stopIfTrue="1">
      <formula>F46&lt;0.7</formula>
    </cfRule>
    <cfRule type="expression" dxfId="518" priority="90" stopIfTrue="1">
      <formula>AND(F46&gt;=0.7,F46&lt;0.85)</formula>
    </cfRule>
    <cfRule type="expression" dxfId="517" priority="91" stopIfTrue="1">
      <formula>AND(F46&gt;=0.85,F46&lt;=1)</formula>
    </cfRule>
    <cfRule type="expression" dxfId="516" priority="92" stopIfTrue="1">
      <formula>AND(F46&gt;=1,F46&lt;=1.2)</formula>
    </cfRule>
    <cfRule type="expression" dxfId="515" priority="93" stopIfTrue="1">
      <formula>F46&gt;1.2</formula>
    </cfRule>
  </conditionalFormatting>
  <conditionalFormatting sqref="I46 L46 O46 R46 U46 X46 AA46 AD46 AG46">
    <cfRule type="expression" priority="78" stopIfTrue="1">
      <formula>I46=""</formula>
    </cfRule>
    <cfRule type="expression" priority="80" stopIfTrue="1">
      <formula>$C46=""</formula>
    </cfRule>
    <cfRule type="expression" dxfId="514" priority="81" stopIfTrue="1">
      <formula>I46&lt;0.7</formula>
    </cfRule>
    <cfRule type="expression" dxfId="513" priority="82" stopIfTrue="1">
      <formula>AND(I46&gt;=0.7,I46&lt;0.85)</formula>
    </cfRule>
    <cfRule type="expression" dxfId="512" priority="83" stopIfTrue="1">
      <formula>AND(I46&gt;=0.85,I46&lt;=1)</formula>
    </cfRule>
    <cfRule type="expression" dxfId="511" priority="84" stopIfTrue="1">
      <formula>AND(I46&gt;=1,I46&lt;=1.2)</formula>
    </cfRule>
    <cfRule type="expression" dxfId="510" priority="85" stopIfTrue="1">
      <formula>I46&gt;1.2</formula>
    </cfRule>
  </conditionalFormatting>
  <conditionalFormatting sqref="F47">
    <cfRule type="expression" priority="70" stopIfTrue="1">
      <formula>F47=""</formula>
    </cfRule>
    <cfRule type="expression" priority="72" stopIfTrue="1">
      <formula>$C47=""</formula>
    </cfRule>
    <cfRule type="expression" dxfId="509" priority="73" stopIfTrue="1">
      <formula>F47&lt;0.7</formula>
    </cfRule>
    <cfRule type="expression" dxfId="508" priority="74" stopIfTrue="1">
      <formula>AND(F47&gt;=0.7,F47&lt;0.85)</formula>
    </cfRule>
    <cfRule type="expression" dxfId="507" priority="75" stopIfTrue="1">
      <formula>AND(F47&gt;=0.85,F47&lt;=1)</formula>
    </cfRule>
    <cfRule type="expression" dxfId="506" priority="76" stopIfTrue="1">
      <formula>AND(F47&gt;=1,F47&lt;=1.2)</formula>
    </cfRule>
    <cfRule type="expression" dxfId="505" priority="77" stopIfTrue="1">
      <formula>F47&gt;1.2</formula>
    </cfRule>
  </conditionalFormatting>
  <conditionalFormatting sqref="I47 L47 O47 R47 U47 X47 AA47 AD47 AG47">
    <cfRule type="expression" priority="62" stopIfTrue="1">
      <formula>I47=""</formula>
    </cfRule>
    <cfRule type="expression" priority="64" stopIfTrue="1">
      <formula>$C47=""</formula>
    </cfRule>
    <cfRule type="expression" dxfId="504" priority="65" stopIfTrue="1">
      <formula>I47&lt;0.7</formula>
    </cfRule>
    <cfRule type="expression" dxfId="503" priority="66" stopIfTrue="1">
      <formula>AND(I47&gt;=0.7,I47&lt;0.85)</formula>
    </cfRule>
    <cfRule type="expression" dxfId="502" priority="67" stopIfTrue="1">
      <formula>AND(I47&gt;=0.85,I47&lt;=1)</formula>
    </cfRule>
    <cfRule type="expression" dxfId="501" priority="68" stopIfTrue="1">
      <formula>AND(I47&gt;=1,I47&lt;=1.2)</formula>
    </cfRule>
    <cfRule type="expression" dxfId="500" priority="69" stopIfTrue="1">
      <formula>I47&gt;1.2</formula>
    </cfRule>
  </conditionalFormatting>
  <conditionalFormatting sqref="F48">
    <cfRule type="expression" priority="54" stopIfTrue="1">
      <formula>F48=""</formula>
    </cfRule>
    <cfRule type="expression" priority="56" stopIfTrue="1">
      <formula>$C48=""</formula>
    </cfRule>
    <cfRule type="expression" dxfId="499" priority="57" stopIfTrue="1">
      <formula>F48&lt;0.7</formula>
    </cfRule>
    <cfRule type="expression" dxfId="498" priority="58" stopIfTrue="1">
      <formula>AND(F48&gt;=0.7,F48&lt;0.85)</formula>
    </cfRule>
    <cfRule type="expression" dxfId="497" priority="59" stopIfTrue="1">
      <formula>AND(F48&gt;=0.85,F48&lt;=1)</formula>
    </cfRule>
    <cfRule type="expression" dxfId="496" priority="60" stopIfTrue="1">
      <formula>AND(F48&gt;=1,F48&lt;=1.2)</formula>
    </cfRule>
    <cfRule type="expression" dxfId="495" priority="61" stopIfTrue="1">
      <formula>F48&gt;1.2</formula>
    </cfRule>
  </conditionalFormatting>
  <conditionalFormatting sqref="I48 L48 O48 R48 U48 X48 AA48 AD48 AG48">
    <cfRule type="expression" priority="46" stopIfTrue="1">
      <formula>I48=""</formula>
    </cfRule>
    <cfRule type="expression" priority="48" stopIfTrue="1">
      <formula>$C48=""</formula>
    </cfRule>
    <cfRule type="expression" dxfId="494" priority="49" stopIfTrue="1">
      <formula>I48&lt;0.7</formula>
    </cfRule>
    <cfRule type="expression" dxfId="493" priority="50" stopIfTrue="1">
      <formula>AND(I48&gt;=0.7,I48&lt;0.85)</formula>
    </cfRule>
    <cfRule type="expression" dxfId="492" priority="51" stopIfTrue="1">
      <formula>AND(I48&gt;=0.85,I48&lt;=1)</formula>
    </cfRule>
    <cfRule type="expression" dxfId="491" priority="52" stopIfTrue="1">
      <formula>AND(I48&gt;=1,I48&lt;=1.2)</formula>
    </cfRule>
    <cfRule type="expression" dxfId="490" priority="53" stopIfTrue="1">
      <formula>I48&gt;1.2</formula>
    </cfRule>
  </conditionalFormatting>
  <conditionalFormatting sqref="F49">
    <cfRule type="expression" priority="38" stopIfTrue="1">
      <formula>F49=""</formula>
    </cfRule>
    <cfRule type="expression" priority="40" stopIfTrue="1">
      <formula>$C49=""</formula>
    </cfRule>
    <cfRule type="expression" dxfId="489" priority="41" stopIfTrue="1">
      <formula>F49&lt;0.7</formula>
    </cfRule>
    <cfRule type="expression" dxfId="488" priority="42" stopIfTrue="1">
      <formula>AND(F49&gt;=0.7,F49&lt;0.85)</formula>
    </cfRule>
    <cfRule type="expression" dxfId="487" priority="43" stopIfTrue="1">
      <formula>AND(F49&gt;=0.85,F49&lt;=1)</formula>
    </cfRule>
    <cfRule type="expression" dxfId="486" priority="44" stopIfTrue="1">
      <formula>AND(F49&gt;=1,F49&lt;=1.2)</formula>
    </cfRule>
    <cfRule type="expression" dxfId="485" priority="45" stopIfTrue="1">
      <formula>F49&gt;1.2</formula>
    </cfRule>
  </conditionalFormatting>
  <conditionalFormatting sqref="I49 L49 O49 R49 U49 X49 AA49 AD49 AG49">
    <cfRule type="expression" priority="30" stopIfTrue="1">
      <formula>I49=""</formula>
    </cfRule>
    <cfRule type="expression" priority="32" stopIfTrue="1">
      <formula>$C49=""</formula>
    </cfRule>
    <cfRule type="expression" dxfId="484" priority="33" stopIfTrue="1">
      <formula>I49&lt;0.7</formula>
    </cfRule>
    <cfRule type="expression" dxfId="483" priority="34" stopIfTrue="1">
      <formula>AND(I49&gt;=0.7,I49&lt;0.85)</formula>
    </cfRule>
    <cfRule type="expression" dxfId="482" priority="35" stopIfTrue="1">
      <formula>AND(I49&gt;=0.85,I49&lt;=1)</formula>
    </cfRule>
    <cfRule type="expression" dxfId="481" priority="36" stopIfTrue="1">
      <formula>AND(I49&gt;=1,I49&lt;=1.2)</formula>
    </cfRule>
    <cfRule type="expression" dxfId="480" priority="37" stopIfTrue="1">
      <formula>I49&gt;1.2</formula>
    </cfRule>
  </conditionalFormatting>
  <conditionalFormatting sqref="F50">
    <cfRule type="expression" priority="22" stopIfTrue="1">
      <formula>F50=""</formula>
    </cfRule>
    <cfRule type="expression" priority="24" stopIfTrue="1">
      <formula>$C50=""</formula>
    </cfRule>
    <cfRule type="expression" dxfId="479" priority="25" stopIfTrue="1">
      <formula>F50&lt;0.7</formula>
    </cfRule>
    <cfRule type="expression" dxfId="478" priority="26" stopIfTrue="1">
      <formula>AND(F50&gt;=0.7,F50&lt;0.85)</formula>
    </cfRule>
    <cfRule type="expression" dxfId="477" priority="27" stopIfTrue="1">
      <formula>AND(F50&gt;=0.85,F50&lt;=1)</formula>
    </cfRule>
    <cfRule type="expression" dxfId="476" priority="28" stopIfTrue="1">
      <formula>AND(F50&gt;=1,F50&lt;=1.2)</formula>
    </cfRule>
    <cfRule type="expression" dxfId="475" priority="29" stopIfTrue="1">
      <formula>F50&gt;1.2</formula>
    </cfRule>
  </conditionalFormatting>
  <conditionalFormatting sqref="I50 L50 O50 R50 U50 X50 AA50 AD50 AG50">
    <cfRule type="expression" priority="14" stopIfTrue="1">
      <formula>I50=""</formula>
    </cfRule>
    <cfRule type="expression" priority="16" stopIfTrue="1">
      <formula>$C50=""</formula>
    </cfRule>
    <cfRule type="expression" dxfId="474" priority="17" stopIfTrue="1">
      <formula>I50&lt;0.7</formula>
    </cfRule>
    <cfRule type="expression" dxfId="473" priority="18" stopIfTrue="1">
      <formula>AND(I50&gt;=0.7,I50&lt;0.85)</formula>
    </cfRule>
    <cfRule type="expression" dxfId="472" priority="19" stopIfTrue="1">
      <formula>AND(I50&gt;=0.85,I50&lt;=1)</formula>
    </cfRule>
    <cfRule type="expression" dxfId="471" priority="20" stopIfTrue="1">
      <formula>AND(I50&gt;=1,I50&lt;=1.2)</formula>
    </cfRule>
    <cfRule type="expression" dxfId="470" priority="21" stopIfTrue="1">
      <formula>I50&gt;1.2</formula>
    </cfRule>
  </conditionalFormatting>
  <conditionalFormatting sqref="E15">
    <cfRule type="expression" dxfId="469" priority="2">
      <formula>$D15&gt;0</formula>
    </cfRule>
  </conditionalFormatting>
  <dataValidations count="1">
    <dataValidation operator="greaterThanOrEqual" allowBlank="1" showInputMessage="1" showErrorMessage="1" errorTitle="Invalid Entry" error="The entry must be a whole number." sqref="E1:F2 AN1:XFD1048576 AL1:AM1 AL3:AM21 AK23:AM1048576 AK1:AK22 A1:D1048576 G1:AJ1048576 E23:F1048576 E4:F21" xr:uid="{00000000-0002-0000-0300-000000000000}"/>
  </dataValidations>
  <pageMargins left="0.7" right="0.7" top="0.75" bottom="0.75" header="0.3" footer="0.3"/>
  <pageSetup orientation="portrait" r:id="rId1"/>
  <ignoredErrors>
    <ignoredError sqref="AF19 AC1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98" stopIfTrue="1" id="{1010E9EE-EA69-44FE-B35B-E5DF8BF0A31E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AH31:AK36 AH38:AK43 AH45:AK50 AH24:AJ29 F5 AH6:AJ13 AH15:AJ20</xm:sqref>
        </x14:conditionalFormatting>
        <x14:conditionalFormatting xmlns:xm="http://schemas.microsoft.com/office/excel/2006/main">
          <x14:cfRule type="expression" priority="1018" stopIfTrue="1" id="{2B814F4B-F0F2-4FE1-9CEA-FF1FF4260186}">
            <xm:f>OR(AK$3&gt;'Front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AK6:AM13</xm:sqref>
        </x14:conditionalFormatting>
        <x14:conditionalFormatting xmlns:xm="http://schemas.microsoft.com/office/excel/2006/main">
          <x14:cfRule type="expression" priority="1010" stopIfTrue="1" id="{68B902E7-1647-4B73-85E9-3F76286951CB}">
            <xm:f>OR(AK$3&gt;'Front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AK24:AM29</xm:sqref>
        </x14:conditionalFormatting>
        <x14:conditionalFormatting xmlns:xm="http://schemas.microsoft.com/office/excel/2006/main">
          <x14:cfRule type="expression" priority="1002" stopIfTrue="1" id="{93D7AB1D-1769-4E56-8192-EA5F4D7BEC95}">
            <xm:f>OR(AK$3&gt;'Front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AK15:AM20</xm:sqref>
        </x14:conditionalFormatting>
        <x14:conditionalFormatting xmlns:xm="http://schemas.microsoft.com/office/excel/2006/main">
          <x14:cfRule type="expression" priority="994" stopIfTrue="1" id="{476F2F1E-C506-4B55-97B5-893E85B7CACC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I5 L5 O5 R5 U5 X5 AA5 AD5 AJ5 AM5</xm:sqref>
        </x14:conditionalFormatting>
        <x14:conditionalFormatting xmlns:xm="http://schemas.microsoft.com/office/excel/2006/main">
          <x14:cfRule type="expression" priority="986" stopIfTrue="1" id="{18978347-16EC-4ADE-8C69-3D0544D6EFFE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978" stopIfTrue="1" id="{73EACDA4-9404-45CF-99F3-BB8413F4D5CD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I6 L6 O6 R6 U6 X6 AA6 AD6</xm:sqref>
        </x14:conditionalFormatting>
        <x14:conditionalFormatting xmlns:xm="http://schemas.microsoft.com/office/excel/2006/main">
          <x14:cfRule type="expression" priority="970" stopIfTrue="1" id="{F9C6561D-962E-4749-8798-7AF13C96F7F1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962" stopIfTrue="1" id="{0DCFE361-FDC4-4756-AF06-A6DF6135363E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I7 L7 O7 R7 U7 X7 AA7 AD7</xm:sqref>
        </x14:conditionalFormatting>
        <x14:conditionalFormatting xmlns:xm="http://schemas.microsoft.com/office/excel/2006/main">
          <x14:cfRule type="expression" priority="954" stopIfTrue="1" id="{509AD138-05FB-4146-A1E0-1B60E3F3822B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946" stopIfTrue="1" id="{041258CA-A760-44C5-A885-CAC3BD3E7FA1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I8 L8 O8 R8 U8 X8 AA8 AD8</xm:sqref>
        </x14:conditionalFormatting>
        <x14:conditionalFormatting xmlns:xm="http://schemas.microsoft.com/office/excel/2006/main">
          <x14:cfRule type="expression" priority="938" stopIfTrue="1" id="{8E0BB265-BC4C-4347-8EBE-4EDB6729EA14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930" stopIfTrue="1" id="{E9B02B36-939C-42C2-9500-C95666B7F745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I9 L9 O9 R9 U9 X9 AA9 AD9</xm:sqref>
        </x14:conditionalFormatting>
        <x14:conditionalFormatting xmlns:xm="http://schemas.microsoft.com/office/excel/2006/main">
          <x14:cfRule type="expression" priority="922" stopIfTrue="1" id="{FAD116A4-1BD5-43F4-A6E5-6692DEDF6B14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914" stopIfTrue="1" id="{0705314E-4A10-4A00-B3A2-3C7DF1385629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I10 L10 O10 R10 U10 X10 AA10 AD10</xm:sqref>
        </x14:conditionalFormatting>
        <x14:conditionalFormatting xmlns:xm="http://schemas.microsoft.com/office/excel/2006/main">
          <x14:cfRule type="expression" priority="906" stopIfTrue="1" id="{77AF56BE-742D-4AF4-8FA1-161BEF02B360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898" stopIfTrue="1" id="{0E4CFA06-0FF8-45EB-8989-076BD6AAA773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I11 L11 O11 R11 U11 X11 AA11 AD11</xm:sqref>
        </x14:conditionalFormatting>
        <x14:conditionalFormatting xmlns:xm="http://schemas.microsoft.com/office/excel/2006/main">
          <x14:cfRule type="expression" priority="890" stopIfTrue="1" id="{8B1B35A5-7C8D-4529-B749-1333737D1CA6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82" stopIfTrue="1" id="{FB4AA8D7-EBCD-4F81-A397-45582B6178FE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I12 L12 O12 R12 U12 X12 AA12 AD12</xm:sqref>
        </x14:conditionalFormatting>
        <x14:conditionalFormatting xmlns:xm="http://schemas.microsoft.com/office/excel/2006/main">
          <x14:cfRule type="expression" priority="874" stopIfTrue="1" id="{7DD2F150-1846-452D-B384-E42783DAB235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866" stopIfTrue="1" id="{1C784D6C-D6AC-444C-8DB5-C1E3E5E27B95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I13 L13 O13 R13 U13 X13 AA13 AD13 AG13</xm:sqref>
        </x14:conditionalFormatting>
        <x14:conditionalFormatting xmlns:xm="http://schemas.microsoft.com/office/excel/2006/main">
          <x14:cfRule type="expression" priority="858" stopIfTrue="1" id="{320797A0-D545-493A-A240-0B2FFC512DB3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850" stopIfTrue="1" id="{C271B4A3-5D7E-4920-89B0-33D26B1ECAA8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I15 L15 O15 R15 U15 X15 AA15 AD15 AG15</xm:sqref>
        </x14:conditionalFormatting>
        <x14:conditionalFormatting xmlns:xm="http://schemas.microsoft.com/office/excel/2006/main">
          <x14:cfRule type="expression" priority="842" stopIfTrue="1" id="{B64364B4-7A59-465C-873F-172DE9854409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834" stopIfTrue="1" id="{87131B9F-2993-4400-9CBD-303BD0DF9BD3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I16 L16 O16 R16 U16 X16 AA16 AD16 AG16</xm:sqref>
        </x14:conditionalFormatting>
        <x14:conditionalFormatting xmlns:xm="http://schemas.microsoft.com/office/excel/2006/main">
          <x14:cfRule type="expression" priority="826" stopIfTrue="1" id="{58DD7B98-DE16-4A24-84E9-E5F650D87D20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F17:F18</xm:sqref>
        </x14:conditionalFormatting>
        <x14:conditionalFormatting xmlns:xm="http://schemas.microsoft.com/office/excel/2006/main">
          <x14:cfRule type="expression" priority="794" stopIfTrue="1" id="{C3F9E39C-8114-49F1-98A8-A4631F1AC6B1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86" stopIfTrue="1" id="{DB1C9894-586C-4C1A-9F09-3536C3DD1ABB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I19 L19 O19 R19 U19 X19 AA19 AD19 AG19</xm:sqref>
        </x14:conditionalFormatting>
        <x14:conditionalFormatting xmlns:xm="http://schemas.microsoft.com/office/excel/2006/main">
          <x14:cfRule type="expression" priority="778" stopIfTrue="1" id="{A7C97112-EAE2-4DA3-8C58-DD4365FD2E74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770" stopIfTrue="1" id="{01CD413A-0CE6-42A7-AB53-0137D01E4673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I20 L20 O20 R20 U20 X20 AA20 AD20 AG20</xm:sqref>
        </x14:conditionalFormatting>
        <x14:conditionalFormatting xmlns:xm="http://schemas.microsoft.com/office/excel/2006/main">
          <x14:cfRule type="expression" priority="762" stopIfTrue="1" id="{31918662-78FC-41BD-ABD0-496CB03BFFCA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754" stopIfTrue="1" id="{D6F0C993-99D1-4993-ACA0-CACBE947AF31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I24 L24 O24 R24 U24 X24 AA24 AD24 AG24</xm:sqref>
        </x14:conditionalFormatting>
        <x14:conditionalFormatting xmlns:xm="http://schemas.microsoft.com/office/excel/2006/main">
          <x14:cfRule type="expression" priority="746" stopIfTrue="1" id="{876412C9-81A8-411C-8B89-46C9D39D2942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738" stopIfTrue="1" id="{EF18C47F-59D6-4036-9E12-78DA9D38BDE2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I25 L25 O25 R25 U25 X25 AA25 AD25 AG25</xm:sqref>
        </x14:conditionalFormatting>
        <x14:conditionalFormatting xmlns:xm="http://schemas.microsoft.com/office/excel/2006/main">
          <x14:cfRule type="expression" priority="730" stopIfTrue="1" id="{510C4EE3-6CD4-43C3-93CC-F39D368DE275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722" stopIfTrue="1" id="{E24AADC7-9112-452E-B4E6-2726904DDF9F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I26 L26 O26 R26 U26 X26 AA26 AD26 AG26</xm:sqref>
        </x14:conditionalFormatting>
        <x14:conditionalFormatting xmlns:xm="http://schemas.microsoft.com/office/excel/2006/main">
          <x14:cfRule type="expression" priority="714" stopIfTrue="1" id="{24E94ED9-08D6-444F-843F-56A0F5C4865D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706" stopIfTrue="1" id="{985E8399-470F-4699-8BF1-136C0C1C15D3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I27 L27 O27 R27 U27 X27 AA27 AD27 AG27</xm:sqref>
        </x14:conditionalFormatting>
        <x14:conditionalFormatting xmlns:xm="http://schemas.microsoft.com/office/excel/2006/main">
          <x14:cfRule type="expression" priority="698" stopIfTrue="1" id="{1299FFF2-0CE3-4EF1-AAE9-B867BC9AA10F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690" stopIfTrue="1" id="{6D7D7489-8C58-455C-B7BD-B95A0B29C617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I28 L28 O28 R28 U28 X28 AA28 AD28 AG28</xm:sqref>
        </x14:conditionalFormatting>
        <x14:conditionalFormatting xmlns:xm="http://schemas.microsoft.com/office/excel/2006/main">
          <x14:cfRule type="expression" priority="682" stopIfTrue="1" id="{3B3DE3F4-EDCB-4564-A059-94239BF125E4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674" stopIfTrue="1" id="{387A09A7-7D10-4996-B4F5-9F8901617E6C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I29 L29 O29 R29 U29 X29 AA29 AD29 AG29</xm:sqref>
        </x14:conditionalFormatting>
        <x14:conditionalFormatting xmlns:xm="http://schemas.microsoft.com/office/excel/2006/main">
          <x14:cfRule type="expression" priority="371" stopIfTrue="1" id="{D04F9493-0A82-45D9-B621-18C9575B6A96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I17:I18 L17:L18 O17:O18 R17:R18 U17:U18 X17:X18 AA17:AA18 AD17:AD18 AG17:AG18</xm:sqref>
        </x14:conditionalFormatting>
        <x14:conditionalFormatting xmlns:xm="http://schemas.microsoft.com/office/excel/2006/main">
          <x14:cfRule type="expression" priority="359" stopIfTrue="1" id="{AE3AC97B-DB09-4247-BBC2-444237CA4AC3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AG5</xm:sqref>
        </x14:conditionalFormatting>
        <x14:conditionalFormatting xmlns:xm="http://schemas.microsoft.com/office/excel/2006/main">
          <x14:cfRule type="expression" priority="351" stopIfTrue="1" id="{913E464B-C534-4AF2-84A1-54F195B9934E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AG6</xm:sqref>
        </x14:conditionalFormatting>
        <x14:conditionalFormatting xmlns:xm="http://schemas.microsoft.com/office/excel/2006/main">
          <x14:cfRule type="expression" priority="343" stopIfTrue="1" id="{E40086B9-1D29-4E21-8D25-B36CE30802C3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AG7</xm:sqref>
        </x14:conditionalFormatting>
        <x14:conditionalFormatting xmlns:xm="http://schemas.microsoft.com/office/excel/2006/main">
          <x14:cfRule type="expression" priority="335" stopIfTrue="1" id="{5BEF2C1F-35DB-4792-BAC8-B5A7892B54DF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AG8</xm:sqref>
        </x14:conditionalFormatting>
        <x14:conditionalFormatting xmlns:xm="http://schemas.microsoft.com/office/excel/2006/main">
          <x14:cfRule type="expression" priority="327" stopIfTrue="1" id="{165FE158-EAAB-40E0-BEBF-21669CA0C26C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AG9</xm:sqref>
        </x14:conditionalFormatting>
        <x14:conditionalFormatting xmlns:xm="http://schemas.microsoft.com/office/excel/2006/main">
          <x14:cfRule type="expression" priority="319" stopIfTrue="1" id="{E515F084-AA48-43FB-A848-3BAD82387E34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AG10</xm:sqref>
        </x14:conditionalFormatting>
        <x14:conditionalFormatting xmlns:xm="http://schemas.microsoft.com/office/excel/2006/main">
          <x14:cfRule type="expression" priority="311" stopIfTrue="1" id="{1EBA35FB-8545-45AB-B001-A0AFD0AF8393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AG11</xm:sqref>
        </x14:conditionalFormatting>
        <x14:conditionalFormatting xmlns:xm="http://schemas.microsoft.com/office/excel/2006/main">
          <x14:cfRule type="expression" priority="303" stopIfTrue="1" id="{6B44A29C-E6EA-43AA-A684-332531A90CA9}">
            <xm:f>OR(AG$3&gt;'Front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AG12</xm:sqref>
        </x14:conditionalFormatting>
        <x14:conditionalFormatting xmlns:xm="http://schemas.microsoft.com/office/excel/2006/main">
          <x14:cfRule type="expression" priority="295" stopIfTrue="1" id="{C3EA5DEF-F01E-4984-B040-5F010CC4A18F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287" stopIfTrue="1" id="{363DBFDA-0238-4D35-9286-0F33B75B5AD9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I31 L31 O31 R31 U31 X31 AA31 AD31 AG31</xm:sqref>
        </x14:conditionalFormatting>
        <x14:conditionalFormatting xmlns:xm="http://schemas.microsoft.com/office/excel/2006/main">
          <x14:cfRule type="expression" priority="279" stopIfTrue="1" id="{347A607D-6614-40B8-AAF0-44067FC87E9F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271" stopIfTrue="1" id="{55F4E3E1-701E-4DA6-8E0C-E7BEBD9F411D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I32 L32 O32 R32 U32 X32 AA32 AD32 AG32</xm:sqref>
        </x14:conditionalFormatting>
        <x14:conditionalFormatting xmlns:xm="http://schemas.microsoft.com/office/excel/2006/main">
          <x14:cfRule type="expression" priority="263" stopIfTrue="1" id="{BF1D1217-45DC-4819-8BC7-CDB4F038C833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255" stopIfTrue="1" id="{801A1B9A-4D84-48F9-B9CB-C709141C725A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I33 L33 O33 R33 U33 X33 AA33 AD33 AG33</xm:sqref>
        </x14:conditionalFormatting>
        <x14:conditionalFormatting xmlns:xm="http://schemas.microsoft.com/office/excel/2006/main">
          <x14:cfRule type="expression" priority="247" stopIfTrue="1" id="{6B8AE028-E5FE-4739-9D32-847FA3E503A9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239" stopIfTrue="1" id="{AA89FB89-DC6F-4C05-9B0D-FB6816570D5C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I34 L34 O34 R34 U34 X34 AA34 AD34 AG34</xm:sqref>
        </x14:conditionalFormatting>
        <x14:conditionalFormatting xmlns:xm="http://schemas.microsoft.com/office/excel/2006/main">
          <x14:cfRule type="expression" priority="231" stopIfTrue="1" id="{45A459EF-1F6C-40A5-8772-7B3B2E85054F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223" stopIfTrue="1" id="{E2CA68CB-3703-4FC3-B862-77855FB5722B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I35 L35 O35 R35 U35 X35 AA35 AD35 AG35</xm:sqref>
        </x14:conditionalFormatting>
        <x14:conditionalFormatting xmlns:xm="http://schemas.microsoft.com/office/excel/2006/main">
          <x14:cfRule type="expression" priority="215" stopIfTrue="1" id="{62ED4718-02B8-4BCD-8601-52FE4D8F9F83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207" stopIfTrue="1" id="{82B8A06A-BC91-4F9B-B5F4-3E512ADBF734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I36 L36 O36 R36 U36 X36 AA36 AD36 AG36</xm:sqref>
        </x14:conditionalFormatting>
        <x14:conditionalFormatting xmlns:xm="http://schemas.microsoft.com/office/excel/2006/main">
          <x14:cfRule type="expression" priority="199" stopIfTrue="1" id="{941DDABD-9BDC-43E3-9716-A8A854E49661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191" stopIfTrue="1" id="{2EC70B01-4FC0-4954-89AF-A03827450309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I38 L38 O38 R38 U38 X38 AA38 AD38 AG38</xm:sqref>
        </x14:conditionalFormatting>
        <x14:conditionalFormatting xmlns:xm="http://schemas.microsoft.com/office/excel/2006/main">
          <x14:cfRule type="expression" priority="183" stopIfTrue="1" id="{839BDEAC-0F5F-4B1C-8477-689A40C28E5E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175" stopIfTrue="1" id="{0A4A65D6-0243-4C04-8816-792E9B3521A7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I39 L39 O39 R39 U39 X39 AA39 AD39 AG39</xm:sqref>
        </x14:conditionalFormatting>
        <x14:conditionalFormatting xmlns:xm="http://schemas.microsoft.com/office/excel/2006/main">
          <x14:cfRule type="expression" priority="167" stopIfTrue="1" id="{BC8AD24E-9707-48EB-AF6D-3EA12D8AF615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F40</xm:sqref>
        </x14:conditionalFormatting>
        <x14:conditionalFormatting xmlns:xm="http://schemas.microsoft.com/office/excel/2006/main">
          <x14:cfRule type="expression" priority="159" stopIfTrue="1" id="{E369A451-CA74-4685-8B4A-37CE4D3DC3B4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I40 L40 O40 R40 U40 X40 AA40 AD40 AG40</xm:sqref>
        </x14:conditionalFormatting>
        <x14:conditionalFormatting xmlns:xm="http://schemas.microsoft.com/office/excel/2006/main">
          <x14:cfRule type="expression" priority="151" stopIfTrue="1" id="{C06D4B45-DD0F-434E-8D10-3759191DFBD0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F41</xm:sqref>
        </x14:conditionalFormatting>
        <x14:conditionalFormatting xmlns:xm="http://schemas.microsoft.com/office/excel/2006/main">
          <x14:cfRule type="expression" priority="143" stopIfTrue="1" id="{B902FBCB-D519-47C9-93D7-07FD84D6F9E3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I41 L41 O41 R41 U41 X41 AA41 AD41 AG41</xm:sqref>
        </x14:conditionalFormatting>
        <x14:conditionalFormatting xmlns:xm="http://schemas.microsoft.com/office/excel/2006/main">
          <x14:cfRule type="expression" priority="135" stopIfTrue="1" id="{845EF908-9581-4F67-891D-42603E47829E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127" stopIfTrue="1" id="{53D2D5FD-5455-4345-B53B-C809236A0321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I42 L42 O42 R42 U42 X42 AA42 AD42 AG42</xm:sqref>
        </x14:conditionalFormatting>
        <x14:conditionalFormatting xmlns:xm="http://schemas.microsoft.com/office/excel/2006/main">
          <x14:cfRule type="expression" priority="119" stopIfTrue="1" id="{8B5164CC-053D-4143-AA5F-CC7BAC89004D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expression" priority="111" stopIfTrue="1" id="{8DC40BEE-C692-42AC-8AC4-DC5C6FBA84B2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I43 L43 O43 R43 U43 X43 AA43 AD43 AG43</xm:sqref>
        </x14:conditionalFormatting>
        <x14:conditionalFormatting xmlns:xm="http://schemas.microsoft.com/office/excel/2006/main">
          <x14:cfRule type="expression" priority="103" stopIfTrue="1" id="{EE397275-77EA-47DB-BE9F-F653D62F66CE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F45</xm:sqref>
        </x14:conditionalFormatting>
        <x14:conditionalFormatting xmlns:xm="http://schemas.microsoft.com/office/excel/2006/main">
          <x14:cfRule type="expression" priority="95" stopIfTrue="1" id="{85513979-3AFC-433F-A620-052CA9761D0C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I45 L45 O45 R45 U45 X45 AA45 AD45 AG45</xm:sqref>
        </x14:conditionalFormatting>
        <x14:conditionalFormatting xmlns:xm="http://schemas.microsoft.com/office/excel/2006/main">
          <x14:cfRule type="expression" priority="87" stopIfTrue="1" id="{EFB49FBD-DE1C-4B2F-A700-10E7848D598E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expression" priority="79" stopIfTrue="1" id="{8FCE65D9-2DFD-4BAD-8F9C-156F1949BB5D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I46 L46 O46 R46 U46 X46 AA46 AD46 AG46</xm:sqref>
        </x14:conditionalFormatting>
        <x14:conditionalFormatting xmlns:xm="http://schemas.microsoft.com/office/excel/2006/main">
          <x14:cfRule type="expression" priority="71" stopIfTrue="1" id="{51CF3436-F44B-432D-944D-55051BEA5F1B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expression" priority="63" stopIfTrue="1" id="{33F066A7-D0EA-452C-B47A-8D21046D3AE4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I47 L47 O47 R47 U47 X47 AA47 AD47 AG47</xm:sqref>
        </x14:conditionalFormatting>
        <x14:conditionalFormatting xmlns:xm="http://schemas.microsoft.com/office/excel/2006/main">
          <x14:cfRule type="expression" priority="55" stopIfTrue="1" id="{FCEACFD4-AFF5-4A3D-B50A-34D1B1877F41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F48</xm:sqref>
        </x14:conditionalFormatting>
        <x14:conditionalFormatting xmlns:xm="http://schemas.microsoft.com/office/excel/2006/main">
          <x14:cfRule type="expression" priority="47" stopIfTrue="1" id="{B623DBC9-D5FA-4801-A08C-95D89E023F63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I48 L48 O48 R48 U48 X48 AA48 AD48 AG48</xm:sqref>
        </x14:conditionalFormatting>
        <x14:conditionalFormatting xmlns:xm="http://schemas.microsoft.com/office/excel/2006/main">
          <x14:cfRule type="expression" priority="39" stopIfTrue="1" id="{21AADE3C-0396-4091-A03F-268BF388268D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F49</xm:sqref>
        </x14:conditionalFormatting>
        <x14:conditionalFormatting xmlns:xm="http://schemas.microsoft.com/office/excel/2006/main">
          <x14:cfRule type="expression" priority="31" stopIfTrue="1" id="{7C8DF438-DD61-4225-A5DE-862DE46E5747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I49 L49 O49 R49 U49 X49 AA49 AD49 AG49</xm:sqref>
        </x14:conditionalFormatting>
        <x14:conditionalFormatting xmlns:xm="http://schemas.microsoft.com/office/excel/2006/main">
          <x14:cfRule type="expression" priority="23" stopIfTrue="1" id="{9BB3C062-6075-45BF-8EC6-2B78B4F325E1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15" stopIfTrue="1" id="{F7064282-C048-4C71-991D-CA9591CA5CE4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I50 L50 O50 R50 U50 X50 AA50 AD50 AG50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C9E4FF"/>
  </sheetPr>
  <dimension ref="A1:BA52"/>
  <sheetViews>
    <sheetView tabSelected="1" topLeftCell="B1" zoomScale="71" zoomScaleNormal="71" workbookViewId="0">
      <pane xSplit="2" ySplit="4" topLeftCell="AE8" activePane="bottomRight" state="frozen"/>
      <selection activeCell="J31" sqref="J31"/>
      <selection pane="topRight" activeCell="J31" sqref="J31"/>
      <selection pane="bottomLeft" activeCell="J31" sqref="J31"/>
      <selection pane="bottomRight" activeCell="AR21" sqref="AR21"/>
    </sheetView>
  </sheetViews>
  <sheetFormatPr defaultColWidth="9.140625" defaultRowHeight="16.5" x14ac:dyDescent="0.3"/>
  <cols>
    <col min="1" max="1" width="10.42578125" style="10" customWidth="1"/>
    <col min="2" max="2" width="9.140625" style="10"/>
    <col min="3" max="3" width="80" style="10" customWidth="1"/>
    <col min="4" max="5" width="8.85546875" style="23" customWidth="1"/>
    <col min="6" max="33" width="10.7109375" style="23" customWidth="1"/>
    <col min="34" max="34" width="1.28515625" style="147" customWidth="1"/>
    <col min="35" max="35" width="26.42578125" style="148" hidden="1" customWidth="1"/>
    <col min="36" max="36" width="1.28515625" style="147" customWidth="1"/>
    <col min="37" max="39" width="9.140625" style="10"/>
    <col min="40" max="40" width="10.85546875" style="10" customWidth="1"/>
    <col min="41" max="16384" width="9.140625" style="10"/>
  </cols>
  <sheetData>
    <row r="1" spans="1:53" ht="51.75" customHeight="1" thickBot="1" x14ac:dyDescent="0.35">
      <c r="D1" s="393" t="s">
        <v>184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</row>
    <row r="2" spans="1:53" ht="30" customHeight="1" x14ac:dyDescent="0.3">
      <c r="C2" s="65"/>
      <c r="D2" s="406" t="s">
        <v>153</v>
      </c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149"/>
      <c r="AI2" s="295"/>
      <c r="AJ2" s="148"/>
      <c r="AK2" s="398" t="s">
        <v>220</v>
      </c>
      <c r="AL2" s="399"/>
      <c r="AM2" s="399"/>
      <c r="AN2" s="400"/>
    </row>
    <row r="3" spans="1:53" s="12" customFormat="1" x14ac:dyDescent="0.3">
      <c r="C3" s="78"/>
      <c r="D3" s="375" t="s">
        <v>175</v>
      </c>
      <c r="E3" s="391"/>
      <c r="F3" s="392"/>
      <c r="G3" s="390" t="str">
        <f>IF(RIGHT(D3,1)="4",CONCATENATE(LEFT(D3,4)+1," - Q1"),CONCATENATE(LEFT(D3,8),RIGHT(D3,1)+1))</f>
        <v>2021 - Q2</v>
      </c>
      <c r="H3" s="391"/>
      <c r="I3" s="392"/>
      <c r="J3" s="390" t="str">
        <f>IF(RIGHT(G3,1)="4",CONCATENATE(LEFT(G3,4)+1," - Q1"),CONCATENATE(LEFT(G3,8),RIGHT(G3,1)+1))</f>
        <v>2021 - Q3</v>
      </c>
      <c r="K3" s="391"/>
      <c r="L3" s="392"/>
      <c r="M3" s="390" t="str">
        <f>IF(RIGHT(J3,1)="4",CONCATENATE(LEFT(J3,4)+1," - Q1"),CONCATENATE(LEFT(J3,8),RIGHT(J3,1)+1))</f>
        <v>2021 - Q4</v>
      </c>
      <c r="N3" s="391"/>
      <c r="O3" s="392"/>
      <c r="P3" s="390" t="str">
        <f>IF(RIGHT(M3,1)="4",CONCATENATE(LEFT(M3,4)+1," - Q1"),CONCATENATE(LEFT(M3,8),RIGHT(M3,1)+1))</f>
        <v>2022 - Q1</v>
      </c>
      <c r="Q3" s="391"/>
      <c r="R3" s="392"/>
      <c r="S3" s="390" t="str">
        <f>IF(RIGHT(P3,1)="4",CONCATENATE(LEFT(P3,4)+1," - Q1"),CONCATENATE(LEFT(P3,8),RIGHT(P3,1)+1))</f>
        <v>2022 - Q2</v>
      </c>
      <c r="T3" s="391"/>
      <c r="U3" s="392"/>
      <c r="V3" s="390" t="str">
        <f>IF(RIGHT(S3,1)="4",CONCATENATE(LEFT(S3,4)+1," - Q1"),CONCATENATE(LEFT(S3,8),RIGHT(S3,1)+1))</f>
        <v>2022 - Q3</v>
      </c>
      <c r="W3" s="391"/>
      <c r="X3" s="392"/>
      <c r="Y3" s="390" t="str">
        <f>IF(RIGHT(V3,1)="4",CONCATENATE(LEFT(V3,4)+1," - Q1"),CONCATENATE(LEFT(V3,8),RIGHT(V3,1)+1))</f>
        <v>2022 - Q4</v>
      </c>
      <c r="Z3" s="391"/>
      <c r="AA3" s="392"/>
      <c r="AB3" s="390" t="str">
        <f>IF(RIGHT(Y3,1)="4",CONCATENATE(LEFT(Y3,4)+1," - Q1"),CONCATENATE(LEFT(Y3,8),RIGHT(Y3,1)+1))</f>
        <v>2023 - Q1</v>
      </c>
      <c r="AC3" s="391"/>
      <c r="AD3" s="392"/>
      <c r="AE3" s="390" t="str">
        <f>IF(RIGHT(AB3,1)="4",CONCATENATE(LEFT(AB3,4)+1," - Q1"),CONCATENATE(LEFT(AB3,8),RIGHT(AB3,1)+1))</f>
        <v>2023 - Q2</v>
      </c>
      <c r="AF3" s="391"/>
      <c r="AG3" s="392"/>
      <c r="AH3" s="60"/>
      <c r="AI3" s="296"/>
      <c r="AJ3" s="13"/>
      <c r="AK3" s="404" t="s">
        <v>236</v>
      </c>
      <c r="AL3" s="394" t="s">
        <v>237</v>
      </c>
      <c r="AM3" s="394" t="s">
        <v>219</v>
      </c>
      <c r="AN3" s="396" t="s">
        <v>238</v>
      </c>
      <c r="AO3" s="59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30" customHeight="1" thickBot="1" x14ac:dyDescent="0.35">
      <c r="C4" s="79" t="s">
        <v>8</v>
      </c>
      <c r="D4" s="75" t="s">
        <v>216</v>
      </c>
      <c r="E4" s="74" t="s">
        <v>217</v>
      </c>
      <c r="F4" s="76" t="s">
        <v>218</v>
      </c>
      <c r="G4" s="75" t="str">
        <f>D4</f>
        <v xml:space="preserve">Forecast </v>
      </c>
      <c r="H4" s="74" t="str">
        <f>E4</f>
        <v>Actual</v>
      </c>
      <c r="I4" s="76" t="str">
        <f>F4</f>
        <v>%</v>
      </c>
      <c r="J4" s="75" t="str">
        <f t="shared" ref="J4:AD4" si="0">G4</f>
        <v xml:space="preserve">Forecast </v>
      </c>
      <c r="K4" s="74" t="str">
        <f t="shared" si="0"/>
        <v>Actual</v>
      </c>
      <c r="L4" s="76" t="str">
        <f t="shared" si="0"/>
        <v>%</v>
      </c>
      <c r="M4" s="75" t="str">
        <f t="shared" si="0"/>
        <v xml:space="preserve">Forecast </v>
      </c>
      <c r="N4" s="74" t="str">
        <f t="shared" si="0"/>
        <v>Actual</v>
      </c>
      <c r="O4" s="76" t="str">
        <f t="shared" si="0"/>
        <v>%</v>
      </c>
      <c r="P4" s="75" t="str">
        <f t="shared" si="0"/>
        <v xml:space="preserve">Forecast </v>
      </c>
      <c r="Q4" s="74" t="str">
        <f t="shared" si="0"/>
        <v>Actual</v>
      </c>
      <c r="R4" s="76" t="str">
        <f t="shared" si="0"/>
        <v>%</v>
      </c>
      <c r="S4" s="75" t="str">
        <f t="shared" si="0"/>
        <v xml:space="preserve">Forecast </v>
      </c>
      <c r="T4" s="74" t="str">
        <f t="shared" si="0"/>
        <v>Actual</v>
      </c>
      <c r="U4" s="76" t="str">
        <f t="shared" si="0"/>
        <v>%</v>
      </c>
      <c r="V4" s="75" t="str">
        <f t="shared" si="0"/>
        <v xml:space="preserve">Forecast </v>
      </c>
      <c r="W4" s="74" t="str">
        <f t="shared" si="0"/>
        <v>Actual</v>
      </c>
      <c r="X4" s="76" t="str">
        <f t="shared" si="0"/>
        <v>%</v>
      </c>
      <c r="Y4" s="75" t="str">
        <f t="shared" si="0"/>
        <v xml:space="preserve">Forecast </v>
      </c>
      <c r="Z4" s="74" t="str">
        <f t="shared" si="0"/>
        <v>Actual</v>
      </c>
      <c r="AA4" s="76" t="str">
        <f t="shared" si="0"/>
        <v>%</v>
      </c>
      <c r="AB4" s="75" t="str">
        <f t="shared" si="0"/>
        <v xml:space="preserve">Forecast </v>
      </c>
      <c r="AC4" s="74" t="str">
        <f t="shared" si="0"/>
        <v>Actual</v>
      </c>
      <c r="AD4" s="76" t="str">
        <f t="shared" si="0"/>
        <v>%</v>
      </c>
      <c r="AE4" s="75" t="str">
        <f>AB4</f>
        <v xml:space="preserve">Forecast </v>
      </c>
      <c r="AF4" s="74" t="str">
        <f t="shared" ref="AF4:AG4" si="1">AC4</f>
        <v>Actual</v>
      </c>
      <c r="AG4" s="76" t="str">
        <f t="shared" si="1"/>
        <v>%</v>
      </c>
      <c r="AH4" s="149"/>
      <c r="AI4" s="295"/>
      <c r="AJ4" s="148"/>
      <c r="AK4" s="405"/>
      <c r="AL4" s="395"/>
      <c r="AM4" s="395"/>
      <c r="AN4" s="397"/>
    </row>
    <row r="5" spans="1:53" x14ac:dyDescent="0.3">
      <c r="A5" s="57"/>
      <c r="B5" s="16"/>
      <c r="C5" s="272" t="str">
        <f>IF(POSelected&lt;&gt;"Cor/2/1",IF(Lists!B2&lt;&gt;"",Lists!B2,""),IF(Lists!C2&lt;&gt;"",Lists!C2,""))</f>
        <v>Total number of participants</v>
      </c>
      <c r="D5" s="218" cm="1">
        <f t="array" ref="D5">IF($C5="","",IF(AND(DataAsAt&lt;&gt;"Select Claim Period",DataAsAt&gt;='Cumulative Performance'!D$3),IFERROR(SUMPRODUCT(--('Target Schedule'!$K$3:$U$3&lt;=D$3),'Target Schedule'!$K5:$U5),""),""))</f>
        <v>1308</v>
      </c>
      <c r="E5" s="219" cm="1">
        <f t="array" ref="E5">IF($C5="","",IF(AND(DataAsAt&lt;&gt;"Select Claim Period",DataAsAt&gt;='Cumulative Performance'!D$3),IFERROR(SUMPRODUCT(--('Actuals Achieved'!$G$3:$AH$3&lt;=D$3),'Actuals Achieved'!$G5:$AH5),""),""))</f>
        <v>1319</v>
      </c>
      <c r="F5" s="220" cm="1">
        <f t="array" ref="F5">IF($C5="","",IF(AND(DataAsAt&lt;&gt;"Select Claim Period",DataAsAt&gt;='Cumulative Performance'!D$3),IFERROR(SUMPRODUCT(--('Actuals Achieved'!$G$3:$AH$3&lt;=D$3),'Actuals Achieved'!$G5:$AH5)/(SUMPRODUCT(--('Target Schedule'!$L$3:$U$3&lt;=D$3),'Target Schedule'!$L5:$U5)+'Target Schedule'!$G5),""),""))</f>
        <v>1.0084097859327217</v>
      </c>
      <c r="G5" s="221" cm="1">
        <f t="array" ref="G5">IF($C5="","",IF(AND(DataAsAt&lt;&gt;"Select Claim Period",DataAsAt&gt;='Cumulative Performance'!G$3),IFERROR(SUMPRODUCT(--('Target Schedule'!$K$3:$U$3&lt;=G$3),'Target Schedule'!$K5:$U5),""),""))</f>
        <v>1348</v>
      </c>
      <c r="H5" s="219" cm="1">
        <f t="array" ref="H5">IF($C5="","",IF(AND(DataAsAt&lt;&gt;"Select Claim Period",DataAsAt&gt;='Cumulative Performance'!G$3),IFERROR(SUMPRODUCT(--('Actuals Achieved'!$G$3:$AH$3&lt;=G$3),'Actuals Achieved'!$G5:$AH5),""),""))</f>
        <v>1374</v>
      </c>
      <c r="I5" s="220" cm="1">
        <f t="array" ref="I5">IF($C5="","",IF(AND(DataAsAt&lt;&gt;"Select Claim Period",DataAsAt&gt;='Cumulative Performance'!G$3),IFERROR(SUMPRODUCT(--('Actuals Achieved'!$G$3:$AH$3&lt;=G$3),'Actuals Achieved'!$G5:$AH5)/(SUMPRODUCT(--('Target Schedule'!$L$3:$U$3&lt;=G$3),'Target Schedule'!$L5:$U5)+'Target Schedule'!$G5),""),""))</f>
        <v>1.0192878338278932</v>
      </c>
      <c r="J5" s="221" cm="1">
        <f t="array" ref="J5">IF($C5="","",IF(AND(DataAsAt&lt;&gt;"Select Claim Period",DataAsAt&gt;='Cumulative Performance'!J$3),IFERROR(SUMPRODUCT(--('Target Schedule'!$K$3:$U$3&lt;=J$3),'Target Schedule'!$K5:$U5),""),""))</f>
        <v>1438</v>
      </c>
      <c r="K5" s="219" cm="1">
        <f t="array" ref="K5">IF($C5="","",IF(AND(DataAsAt&lt;&gt;"Select Claim Period",DataAsAt&gt;='Cumulative Performance'!J$3),IFERROR(SUMPRODUCT(--('Actuals Achieved'!$G$3:$AH$3&lt;=J$3),'Actuals Achieved'!$G5:$AH5),""),""))</f>
        <v>1437</v>
      </c>
      <c r="L5" s="220" cm="1">
        <f t="array" ref="L5">IF($C5="","",IF(AND(DataAsAt&lt;&gt;"Select Claim Period",DataAsAt&gt;='Cumulative Performance'!J$3),IFERROR(SUMPRODUCT(--('Actuals Achieved'!$G$3:$AH$3&lt;=J$3),'Actuals Achieved'!$G5:$AH5)/(SUMPRODUCT(--('Target Schedule'!$L$3:$U$3&lt;=J$3),'Target Schedule'!$L5:$U5)+'Target Schedule'!$G5),""),""))</f>
        <v>0.99930458970792768</v>
      </c>
      <c r="M5" s="221" cm="1">
        <f t="array" ref="M5">IF($C5="","",IF(AND(DataAsAt&lt;&gt;"Select Claim Period",DataAsAt&gt;='Cumulative Performance'!M$3),IFERROR(SUMPRODUCT(--('Target Schedule'!$K$3:$U$3&lt;=M$3),'Target Schedule'!$K5:$U5),""),""))</f>
        <v>1528</v>
      </c>
      <c r="N5" s="219" cm="1">
        <f t="array" ref="N5">IF($C5="","",IF(AND(DataAsAt&lt;&gt;"Select Claim Period",DataAsAt&gt;='Cumulative Performance'!M$3),IFERROR(SUMPRODUCT(--('Actuals Achieved'!$G$3:$AH$3&lt;=M$3),'Actuals Achieved'!$G5:$AH5),""),""))</f>
        <v>1486</v>
      </c>
      <c r="O5" s="220" cm="1">
        <f t="array" ref="O5">IF($C5="","",IF(AND(DataAsAt&lt;&gt;"Select Claim Period",DataAsAt&gt;='Cumulative Performance'!M$3),IFERROR(SUMPRODUCT(--('Actuals Achieved'!$G$3:$AH$3&lt;=M$3),'Actuals Achieved'!$G5:$AH5)/(SUMPRODUCT(--('Target Schedule'!$L$3:$U$3&lt;=M$3),'Target Schedule'!$L5:$U5)+'Target Schedule'!$G5),""),""))</f>
        <v>0.97251308900523559</v>
      </c>
      <c r="P5" s="221" cm="1">
        <f t="array" ref="P5">IF($C5="","",IF(AND(DataAsAt&lt;&gt;"Select Claim Period",DataAsAt&gt;='Cumulative Performance'!P$3),IFERROR(SUMPRODUCT(--('Target Schedule'!$K$3:$U$3&lt;=P$3),'Target Schedule'!$K5:$U5),""),""))</f>
        <v>1618</v>
      </c>
      <c r="Q5" s="219" cm="1">
        <f t="array" ref="Q5">IF($C5="","",IF(AND(DataAsAt&lt;&gt;"Select Claim Period",DataAsAt&gt;='Cumulative Performance'!P$3),IFERROR(SUMPRODUCT(--('Actuals Achieved'!$G$3:$AH$3&lt;=P$3),'Actuals Achieved'!$G5:$AH5),""),""))</f>
        <v>1556</v>
      </c>
      <c r="R5" s="220" cm="1">
        <f t="array" ref="R5">IF($C5="","",IF(AND(DataAsAt&lt;&gt;"Select Claim Period",DataAsAt&gt;='Cumulative Performance'!P$3),IFERROR(SUMPRODUCT(--('Actuals Achieved'!$G$3:$AH$3&lt;=P$3),'Actuals Achieved'!$G5:$AH5)/(SUMPRODUCT(--('Target Schedule'!$L$3:$U$3&lt;=P$3),'Target Schedule'!$L5:$U5)+'Target Schedule'!$G5),""),""))</f>
        <v>0.96168108776266992</v>
      </c>
      <c r="S5" s="221" cm="1">
        <f t="array" ref="S5">IF($C5="","",IF(AND(DataAsAt&lt;&gt;"Select Claim Period",DataAsAt&gt;='Cumulative Performance'!S$3),IFERROR(SUMPRODUCT(--('Target Schedule'!$K$3:$U$3&lt;=S$3),'Target Schedule'!$K5:$U5),""),""))</f>
        <v>1708</v>
      </c>
      <c r="T5" s="219" cm="1">
        <f t="array" ref="T5">IF($C5="","",IF(AND(DataAsAt&lt;&gt;"Select Claim Period",DataAsAt&gt;='Cumulative Performance'!S$3),IFERROR(SUMPRODUCT(--('Actuals Achieved'!$G$3:$AH$3&lt;=S$3),'Actuals Achieved'!$G5:$AH5),""),""))</f>
        <v>1593</v>
      </c>
      <c r="U5" s="220" cm="1">
        <f t="array" ref="U5">IF($C5="","",IF(AND(DataAsAt&lt;&gt;"Select Claim Period",DataAsAt&gt;='Cumulative Performance'!S$3),IFERROR(SUMPRODUCT(--('Actuals Achieved'!$G$3:$AH$3&lt;=S$3),'Actuals Achieved'!$G5:$AH5)/(SUMPRODUCT(--('Target Schedule'!$L$3:$U$3&lt;=S$3),'Target Schedule'!$L5:$U5)+'Target Schedule'!$G5),""),""))</f>
        <v>0.93266978922716626</v>
      </c>
      <c r="V5" s="221" t="str" cm="1">
        <f t="array" ref="V5">IF($C5="","",IF(AND(DataAsAt&lt;&gt;"Select Claim Period",DataAsAt&gt;='Cumulative Performance'!V$3),IFERROR(SUMPRODUCT(--('Target Schedule'!$K$3:$U$3&lt;=V$3),'Target Schedule'!$K5:$U5),""),""))</f>
        <v/>
      </c>
      <c r="W5" s="219" t="str" cm="1">
        <f t="array" ref="W5">IF($C5="","",IF(AND(DataAsAt&lt;&gt;"Select Claim Period",DataAsAt&gt;='Cumulative Performance'!V$3),IFERROR(SUMPRODUCT(--('Actuals Achieved'!$G$3:$AH$3&lt;=V$3),'Actuals Achieved'!$G5:$AH5),""),""))</f>
        <v/>
      </c>
      <c r="X5" s="220" t="str" cm="1">
        <f t="array" ref="X5">IF($C5="","",IF(AND(DataAsAt&lt;&gt;"Select Claim Period",DataAsAt&gt;='Cumulative Performance'!V$3),IFERROR(SUMPRODUCT(--('Actuals Achieved'!$G$3:$AH$3&lt;=V$3),'Actuals Achieved'!$G5:$AH5)/(SUMPRODUCT(--('Target Schedule'!$L$3:$U$3&lt;=V$3),'Target Schedule'!$L5:$U5)+'Target Schedule'!$G5),""),""))</f>
        <v/>
      </c>
      <c r="Y5" s="221" t="str" cm="1">
        <f t="array" ref="Y5">IF($C5="","",IF(AND(DataAsAt&lt;&gt;"Select Claim Period",DataAsAt&gt;='Cumulative Performance'!Y$3),IFERROR(SUMPRODUCT(--('Target Schedule'!$K$3:$U$3&lt;=Y$3),'Target Schedule'!$K5:$U5),""),""))</f>
        <v/>
      </c>
      <c r="Z5" s="219" t="str" cm="1">
        <f t="array" ref="Z5">IF($C5="","",IF(AND(DataAsAt&lt;&gt;"Select Claim Period",DataAsAt&gt;='Cumulative Performance'!Y$3),IFERROR(SUMPRODUCT(--('Actuals Achieved'!$G$3:$AH$3&lt;=Y$3),'Actuals Achieved'!$G5:$AH5),""),""))</f>
        <v/>
      </c>
      <c r="AA5" s="220" t="str" cm="1">
        <f t="array" ref="AA5">IF($C5="","",IF(AND(DataAsAt&lt;&gt;"Select Claim Period",DataAsAt&gt;='Cumulative Performance'!Y$3),IFERROR(SUMPRODUCT(--('Actuals Achieved'!$G$3:$AH$3&lt;=Y$3),'Actuals Achieved'!$G5:$AH5)/(SUMPRODUCT(--('Target Schedule'!$L$3:$U$3&lt;=Y$3),'Target Schedule'!$L5:$U5)+'Target Schedule'!$G5),""),""))</f>
        <v/>
      </c>
      <c r="AB5" s="221" t="str" cm="1">
        <f t="array" ref="AB5">IF($C5="","",IF(AND(DataAsAt&lt;&gt;"Select Claim Period",DataAsAt&gt;='Cumulative Performance'!AB$3),IFERROR(SUMPRODUCT(--('Target Schedule'!$K$3:$U$3&lt;=AB$3),'Target Schedule'!$K5:$U5),""),""))</f>
        <v/>
      </c>
      <c r="AC5" s="219" t="str" cm="1">
        <f t="array" ref="AC5">IF($C5="","",IF(AND(DataAsAt&lt;&gt;"Select Claim Period",DataAsAt&gt;='Cumulative Performance'!AB$3),IFERROR(SUMPRODUCT(--('Actuals Achieved'!$G$3:$AH$3&lt;=AB$3),'Actuals Achieved'!$G5:$AH5),""),""))</f>
        <v/>
      </c>
      <c r="AD5" s="220" t="str" cm="1">
        <f t="array" ref="AD5">IF($C5="","",IF(AND(DataAsAt&lt;&gt;"Select Claim Period",DataAsAt&gt;='Cumulative Performance'!AB$3),IFERROR(SUMPRODUCT(--('Actuals Achieved'!$G$3:$AH$3&lt;=AB$3),'Actuals Achieved'!$G5:$AH5)/(SUMPRODUCT(--('Target Schedule'!$L$3:$U$3&lt;=AB$3),'Target Schedule'!$L5:$U5)+'Target Schedule'!$G5),""),""))</f>
        <v/>
      </c>
      <c r="AE5" s="221" t="str" cm="1">
        <f t="array" ref="AE5">IF($C5="","",IF(AND(DataAsAt&lt;&gt;"Select Claim Period",DataAsAt&gt;='Cumulative Performance'!AE$3),IFERROR(SUMPRODUCT(--('Target Schedule'!$K$3:$U$3&lt;=AE$3),'Target Schedule'!$K5:$U5),""),""))</f>
        <v/>
      </c>
      <c r="AF5" s="219" t="str" cm="1">
        <f t="array" ref="AF5">IF($C5="","",IF(AND(DataAsAt&lt;&gt;"Select Claim Period",DataAsAt&gt;='Cumulative Performance'!AE$3),IFERROR(SUMPRODUCT(--('Actuals Achieved'!$G$3:$AH$3&lt;=AE$3),'Actuals Achieved'!$G5:$AH5),""),""))</f>
        <v/>
      </c>
      <c r="AG5" s="222" t="str" cm="1">
        <f t="array" ref="AG5">IF($C5="","",IF(AND(DataAsAt&lt;&gt;"Select Claim Period",DataAsAt&gt;='Cumulative Performance'!AE$3),IFERROR(SUMPRODUCT(--('Actuals Achieved'!$G$3:$AH$3&lt;=AE$3),'Actuals Achieved'!$G5:$AH5)/(SUMPRODUCT(--('Target Schedule'!$L$3:$U$3&lt;=AE$3),'Target Schedule'!$L5:$U5)+'Target Schedule'!$G5),""),""))</f>
        <v/>
      </c>
      <c r="AH5" s="223"/>
      <c r="AI5" s="297"/>
      <c r="AJ5" s="223"/>
      <c r="AK5" s="224">
        <f>IF($C5="","",IF(AND(DataAsAt&lt;&gt;"Select Claim Period",DataAsAt&gt;='Quarterly Performance'!D$3),IFERROR('Target Schedule'!F5,""),""))</f>
        <v>1803</v>
      </c>
      <c r="AL5" s="225">
        <f>IF($C5="","",IF(AND(DataAsAt&lt;&gt;"Select Claim Period",DataAsAt&gt;='Quarterly Performance'!D$3),IFERROR('Actuals Achieved'!E5,""),""))</f>
        <v>1593</v>
      </c>
      <c r="AM5" s="219">
        <f>IFERROR(AL5-AK5,"")</f>
        <v>-210</v>
      </c>
      <c r="AN5" s="226">
        <f>IFERROR(AL5/AK5,"")</f>
        <v>0.88352745424292845</v>
      </c>
    </row>
    <row r="6" spans="1:53" x14ac:dyDescent="0.3">
      <c r="B6" s="16"/>
      <c r="C6" s="17" t="str">
        <f>IF(POSelected&lt;&gt;"Cor/2/1",IF(Lists!B3&lt;&gt;"",Lists!B3,""),IF(Lists!C3&lt;&gt;"",Lists!C3,""))</f>
        <v>Number of men</v>
      </c>
      <c r="D6" s="218" cm="1">
        <f t="array" ref="D6">IF($C6="","",IF(AND(DataAsAt&lt;&gt;"Select Claim Period",DataAsAt&gt;='Cumulative Performance'!D$3),IFERROR(SUMPRODUCT(--('Target Schedule'!$K$3:$U$3&lt;=D$3),'Target Schedule'!$K6:$U6),""),""))</f>
        <v>790</v>
      </c>
      <c r="E6" s="219" cm="1">
        <f t="array" ref="E6">IF($C6="","",IF(AND(DataAsAt&lt;&gt;"Select Claim Period",DataAsAt&gt;='Cumulative Performance'!D$3),IFERROR(SUMPRODUCT(--('Actuals Achieved'!$G$3:$AH$3&lt;=D$3),'Actuals Achieved'!$G6:$AH6),""),""))</f>
        <v>793</v>
      </c>
      <c r="F6" s="220" cm="1">
        <f t="array" ref="F6">IF($C6="","",IF(AND(DataAsAt&lt;&gt;"Select Claim Period",DataAsAt&gt;='Cumulative Performance'!D$3),IFERROR(SUMPRODUCT(--('Actuals Achieved'!$G$3:$AH$3&lt;=D$3),'Actuals Achieved'!$G6:$AH6)/(SUMPRODUCT(--('Target Schedule'!$L$3:$U$3&lt;=D$3),'Target Schedule'!$L6:$U6)+'Target Schedule'!$G6),""),""))</f>
        <v>1.0037974683544304</v>
      </c>
      <c r="G6" s="221" cm="1">
        <f t="array" ref="G6">IF($C6="","",IF(AND(DataAsAt&lt;&gt;"Select Claim Period",DataAsAt&gt;='Cumulative Performance'!G$3),IFERROR(SUMPRODUCT(--('Target Schedule'!$K$3:$U$3&lt;=G$3),'Target Schedule'!$K6:$U6),""),""))</f>
        <v>814</v>
      </c>
      <c r="H6" s="219" cm="1">
        <f t="array" ref="H6">IF($C6="","",IF(AND(DataAsAt&lt;&gt;"Select Claim Period",DataAsAt&gt;='Cumulative Performance'!G$3),IFERROR(SUMPRODUCT(--('Actuals Achieved'!$G$3:$AH$3&lt;=G$3),'Actuals Achieved'!$G6:$AH6),""),""))</f>
        <v>824</v>
      </c>
      <c r="I6" s="220" cm="1">
        <f t="array" ref="I6">IF($C6="","",IF(AND(DataAsAt&lt;&gt;"Select Claim Period",DataAsAt&gt;='Cumulative Performance'!G$3),IFERROR(SUMPRODUCT(--('Actuals Achieved'!$G$3:$AH$3&lt;=G$3),'Actuals Achieved'!$G6:$AH6)/(SUMPRODUCT(--('Target Schedule'!$L$3:$U$3&lt;=G$3),'Target Schedule'!$L6:$U6)+'Target Schedule'!$G6),""),""))</f>
        <v>1.0122850122850122</v>
      </c>
      <c r="J6" s="221" cm="1">
        <f t="array" ref="J6">IF($C6="","",IF(AND(DataAsAt&lt;&gt;"Select Claim Period",DataAsAt&gt;='Cumulative Performance'!J$3),IFERROR(SUMPRODUCT(--('Target Schedule'!$K$3:$U$3&lt;=J$3),'Target Schedule'!$K6:$U6),""),""))</f>
        <v>831</v>
      </c>
      <c r="K6" s="219" cm="1">
        <f t="array" ref="K6">IF($C6="","",IF(AND(DataAsAt&lt;&gt;"Select Claim Period",DataAsAt&gt;='Cumulative Performance'!J$3),IFERROR(SUMPRODUCT(--('Actuals Achieved'!$G$3:$AH$3&lt;=J$3),'Actuals Achieved'!$G6:$AH6),""),""))</f>
        <v>857</v>
      </c>
      <c r="L6" s="220" cm="1">
        <f t="array" ref="L6">IF($C6="","",IF(AND(DataAsAt&lt;&gt;"Select Claim Period",DataAsAt&gt;='Cumulative Performance'!J$3),IFERROR(SUMPRODUCT(--('Actuals Achieved'!$G$3:$AH$3&lt;=J$3),'Actuals Achieved'!$G6:$AH6)/(SUMPRODUCT(--('Target Schedule'!$L$3:$U$3&lt;=J$3),'Target Schedule'!$L6:$U6)+'Target Schedule'!$G6),""),""))</f>
        <v>1.0312876052948254</v>
      </c>
      <c r="M6" s="221" cm="1">
        <f t="array" ref="M6">IF($C6="","",IF(AND(DataAsAt&lt;&gt;"Select Claim Period",DataAsAt&gt;='Cumulative Performance'!M$3),IFERROR(SUMPRODUCT(--('Target Schedule'!$K$3:$U$3&lt;=M$3),'Target Schedule'!$K6:$U6),""),""))</f>
        <v>848</v>
      </c>
      <c r="N6" s="219" cm="1">
        <f t="array" ref="N6">IF($C6="","",IF(AND(DataAsAt&lt;&gt;"Select Claim Period",DataAsAt&gt;='Cumulative Performance'!M$3),IFERROR(SUMPRODUCT(--('Actuals Achieved'!$G$3:$AH$3&lt;=M$3),'Actuals Achieved'!$G6:$AH6),""),""))</f>
        <v>886</v>
      </c>
      <c r="O6" s="220" cm="1">
        <f t="array" ref="O6">IF($C6="","",IF(AND(DataAsAt&lt;&gt;"Select Claim Period",DataAsAt&gt;='Cumulative Performance'!M$3),IFERROR(SUMPRODUCT(--('Actuals Achieved'!$G$3:$AH$3&lt;=M$3),'Actuals Achieved'!$G6:$AH6)/(SUMPRODUCT(--('Target Schedule'!$L$3:$U$3&lt;=M$3),'Target Schedule'!$L6:$U6)+'Target Schedule'!$G6),""),""))</f>
        <v>1.0448113207547169</v>
      </c>
      <c r="P6" s="221" cm="1">
        <f t="array" ref="P6">IF($C6="","",IF(AND(DataAsAt&lt;&gt;"Select Claim Period",DataAsAt&gt;='Cumulative Performance'!P$3),IFERROR(SUMPRODUCT(--('Target Schedule'!$K$3:$U$3&lt;=P$3),'Target Schedule'!$K6:$U6),""),""))</f>
        <v>865</v>
      </c>
      <c r="Q6" s="219" cm="1">
        <f t="array" ref="Q6">IF($C6="","",IF(AND(DataAsAt&lt;&gt;"Select Claim Period",DataAsAt&gt;='Cumulative Performance'!P$3),IFERROR(SUMPRODUCT(--('Actuals Achieved'!$G$3:$AH$3&lt;=P$3),'Actuals Achieved'!$G6:$AH6),""),""))</f>
        <v>921</v>
      </c>
      <c r="R6" s="220" cm="1">
        <f t="array" ref="R6">IF($C6="","",IF(AND(DataAsAt&lt;&gt;"Select Claim Period",DataAsAt&gt;='Cumulative Performance'!P$3),IFERROR(SUMPRODUCT(--('Actuals Achieved'!$G$3:$AH$3&lt;=P$3),'Actuals Achieved'!$G6:$AH6)/(SUMPRODUCT(--('Target Schedule'!$L$3:$U$3&lt;=P$3),'Target Schedule'!$L6:$U6)+'Target Schedule'!$G6),""),""))</f>
        <v>1.0647398843930636</v>
      </c>
      <c r="S6" s="221" cm="1">
        <f t="array" ref="S6">IF($C6="","",IF(AND(DataAsAt&lt;&gt;"Select Claim Period",DataAsAt&gt;='Cumulative Performance'!S$3),IFERROR(SUMPRODUCT(--('Target Schedule'!$K$3:$U$3&lt;=S$3),'Target Schedule'!$K6:$U6),""),""))</f>
        <v>882</v>
      </c>
      <c r="T6" s="219" cm="1">
        <f t="array" ref="T6">IF($C6="","",IF(AND(DataAsAt&lt;&gt;"Select Claim Period",DataAsAt&gt;='Cumulative Performance'!S$3),IFERROR(SUMPRODUCT(--('Actuals Achieved'!$G$3:$AH$3&lt;=S$3),'Actuals Achieved'!$G6:$AH6),""),""))</f>
        <v>945</v>
      </c>
      <c r="U6" s="220" cm="1">
        <f t="array" ref="U6">IF($C6="","",IF(AND(DataAsAt&lt;&gt;"Select Claim Period",DataAsAt&gt;='Cumulative Performance'!S$3),IFERROR(SUMPRODUCT(--('Actuals Achieved'!$G$3:$AH$3&lt;=S$3),'Actuals Achieved'!$G6:$AH6)/(SUMPRODUCT(--('Target Schedule'!$L$3:$U$3&lt;=S$3),'Target Schedule'!$L6:$U6)+'Target Schedule'!$G6),""),""))</f>
        <v>1.0714285714285714</v>
      </c>
      <c r="V6" s="221" t="str" cm="1">
        <f t="array" ref="V6">IF($C6="","",IF(AND(DataAsAt&lt;&gt;"Select Claim Period",DataAsAt&gt;='Cumulative Performance'!V$3),IFERROR(SUMPRODUCT(--('Target Schedule'!$K$3:$U$3&lt;=V$3),'Target Schedule'!$K6:$U6),""),""))</f>
        <v/>
      </c>
      <c r="W6" s="219" t="str" cm="1">
        <f t="array" ref="W6">IF($C6="","",IF(AND(DataAsAt&lt;&gt;"Select Claim Period",DataAsAt&gt;='Cumulative Performance'!V$3),IFERROR(SUMPRODUCT(--('Actuals Achieved'!$G$3:$AH$3&lt;=V$3),'Actuals Achieved'!$G6:$AH6),""),""))</f>
        <v/>
      </c>
      <c r="X6" s="220" t="str" cm="1">
        <f t="array" ref="X6">IF($C6="","",IF(AND(DataAsAt&lt;&gt;"Select Claim Period",DataAsAt&gt;='Cumulative Performance'!V$3),IFERROR(SUMPRODUCT(--('Actuals Achieved'!$G$3:$AH$3&lt;=V$3),'Actuals Achieved'!$G6:$AH6)/(SUMPRODUCT(--('Target Schedule'!$L$3:$U$3&lt;=V$3),'Target Schedule'!$L6:$U6)+'Target Schedule'!$G6),""),""))</f>
        <v/>
      </c>
      <c r="Y6" s="221" t="str" cm="1">
        <f t="array" ref="Y6">IF($C6="","",IF(AND(DataAsAt&lt;&gt;"Select Claim Period",DataAsAt&gt;='Cumulative Performance'!Y$3),IFERROR(SUMPRODUCT(--('Target Schedule'!$K$3:$U$3&lt;=Y$3),'Target Schedule'!$K6:$U6),""),""))</f>
        <v/>
      </c>
      <c r="Z6" s="219" t="str" cm="1">
        <f t="array" ref="Z6">IF($C6="","",IF(AND(DataAsAt&lt;&gt;"Select Claim Period",DataAsAt&gt;='Cumulative Performance'!Y$3),IFERROR(SUMPRODUCT(--('Actuals Achieved'!$G$3:$AH$3&lt;=Y$3),'Actuals Achieved'!$G6:$AH6),""),""))</f>
        <v/>
      </c>
      <c r="AA6" s="220" t="str" cm="1">
        <f t="array" ref="AA6">IF($C6="","",IF(AND(DataAsAt&lt;&gt;"Select Claim Period",DataAsAt&gt;='Cumulative Performance'!Y$3),IFERROR(SUMPRODUCT(--('Actuals Achieved'!$G$3:$AH$3&lt;=Y$3),'Actuals Achieved'!$G6:$AH6)/(SUMPRODUCT(--('Target Schedule'!$L$3:$U$3&lt;=Y$3),'Target Schedule'!$L6:$U6)+'Target Schedule'!$G6),""),""))</f>
        <v/>
      </c>
      <c r="AB6" s="221" t="str" cm="1">
        <f t="array" ref="AB6">IF($C6="","",IF(AND(DataAsAt&lt;&gt;"Select Claim Period",DataAsAt&gt;='Cumulative Performance'!AB$3),IFERROR(SUMPRODUCT(--('Target Schedule'!$K$3:$U$3&lt;=AB$3),'Target Schedule'!$K6:$U6),""),""))</f>
        <v/>
      </c>
      <c r="AC6" s="219" t="str" cm="1">
        <f t="array" ref="AC6">IF($C6="","",IF(AND(DataAsAt&lt;&gt;"Select Claim Period",DataAsAt&gt;='Cumulative Performance'!AB$3),IFERROR(SUMPRODUCT(--('Actuals Achieved'!$G$3:$AH$3&lt;=AB$3),'Actuals Achieved'!$G6:$AH6),""),""))</f>
        <v/>
      </c>
      <c r="AD6" s="220" t="str" cm="1">
        <f t="array" ref="AD6">IF($C6="","",IF(AND(DataAsAt&lt;&gt;"Select Claim Period",DataAsAt&gt;='Cumulative Performance'!AB$3),IFERROR(SUMPRODUCT(--('Actuals Achieved'!$G$3:$AH$3&lt;=AB$3),'Actuals Achieved'!$G6:$AH6)/(SUMPRODUCT(--('Target Schedule'!$L$3:$U$3&lt;=AB$3),'Target Schedule'!$L6:$U6)+'Target Schedule'!$G6),""),""))</f>
        <v/>
      </c>
      <c r="AE6" s="221" t="str" cm="1">
        <f t="array" ref="AE6">IF($C6="","",IF(AND(DataAsAt&lt;&gt;"Select Claim Period",DataAsAt&gt;='Cumulative Performance'!AE$3),IFERROR(SUMPRODUCT(--('Target Schedule'!$K$3:$U$3&lt;=AE$3),'Target Schedule'!$K6:$U6),""),""))</f>
        <v/>
      </c>
      <c r="AF6" s="219" t="str" cm="1">
        <f t="array" ref="AF6">IF($C6="","",IF(AND(DataAsAt&lt;&gt;"Select Claim Period",DataAsAt&gt;='Cumulative Performance'!AE$3),IFERROR(SUMPRODUCT(--('Actuals Achieved'!$G$3:$AH$3&lt;=AE$3),'Actuals Achieved'!$G6:$AH6),""),""))</f>
        <v/>
      </c>
      <c r="AG6" s="222" t="str" cm="1">
        <f t="array" ref="AG6">IF($C6="","",IF(AND(DataAsAt&lt;&gt;"Select Claim Period",DataAsAt&gt;='Cumulative Performance'!AE$3),IFERROR(SUMPRODUCT(--('Actuals Achieved'!$G$3:$AH$3&lt;=AE$3),'Actuals Achieved'!$G6:$AH6)/(SUMPRODUCT(--('Target Schedule'!$L$3:$U$3&lt;=AE$3),'Target Schedule'!$L6:$U6)+'Target Schedule'!$G6),""),""))</f>
        <v/>
      </c>
      <c r="AH6" s="223"/>
      <c r="AI6" s="297"/>
      <c r="AJ6" s="223"/>
      <c r="AK6" s="227">
        <f>IF($C6="","",IF(AND(DataAsAt&lt;&gt;"Select Claim Period",DataAsAt&gt;='Quarterly Performance'!D$3),IFERROR('Target Schedule'!F6,""),""))</f>
        <v>902</v>
      </c>
      <c r="AL6" s="228">
        <f>IF($C6="","",IF(AND(DataAsAt&lt;&gt;"Select Claim Period",DataAsAt&gt;='Quarterly Performance'!D$3),IFERROR('Actuals Achieved'!E6,""),""))</f>
        <v>945</v>
      </c>
      <c r="AM6" s="219">
        <f t="shared" ref="AM6:AM13" si="2">IFERROR(AL6-AK6,"")</f>
        <v>43</v>
      </c>
      <c r="AN6" s="229">
        <f t="shared" ref="AN6:AN12" si="3">IFERROR(AL6/AK6,"")</f>
        <v>1.0476718403547671</v>
      </c>
    </row>
    <row r="7" spans="1:53" x14ac:dyDescent="0.3">
      <c r="B7" s="16"/>
      <c r="C7" s="17" t="str">
        <f>IF(POSelected&lt;&gt;"Cor/2/1",IF(Lists!B4&lt;&gt;"",Lists!B4,""),IF(Lists!C4&lt;&gt;"",Lists!C4,""))</f>
        <v>Number of women</v>
      </c>
      <c r="D7" s="218" cm="1">
        <f t="array" ref="D7">IF($C7="","",IF(AND(DataAsAt&lt;&gt;"Select Claim Period",DataAsAt&gt;='Cumulative Performance'!D$3),IFERROR(SUMPRODUCT(--('Target Schedule'!$K$3:$U$3&lt;=D$3),'Target Schedule'!$K7:$U7),""),""))</f>
        <v>519</v>
      </c>
      <c r="E7" s="219" cm="1">
        <f t="array" ref="E7">IF($C7="","",IF(AND(DataAsAt&lt;&gt;"Select Claim Period",DataAsAt&gt;='Cumulative Performance'!D$3),IFERROR(SUMPRODUCT(--('Actuals Achieved'!$G$3:$AH$3&lt;=D$3),'Actuals Achieved'!$G7:$AH7),""),""))</f>
        <v>524</v>
      </c>
      <c r="F7" s="220" cm="1">
        <f t="array" ref="F7">IF($C7="","",IF(AND(DataAsAt&lt;&gt;"Select Claim Period",DataAsAt&gt;='Cumulative Performance'!D$3),IFERROR(SUMPRODUCT(--('Actuals Achieved'!$G$3:$AH$3&lt;=D$3),'Actuals Achieved'!$G7:$AH7)/(SUMPRODUCT(--('Target Schedule'!$L$3:$U$3&lt;=D$3),'Target Schedule'!$L7:$U7)+'Target Schedule'!$G7),""),""))</f>
        <v>1.0096339113680155</v>
      </c>
      <c r="G7" s="221" cm="1">
        <f t="array" ref="G7">IF($C7="","",IF(AND(DataAsAt&lt;&gt;"Select Claim Period",DataAsAt&gt;='Cumulative Performance'!G$3),IFERROR(SUMPRODUCT(--('Target Schedule'!$K$3:$U$3&lt;=G$3),'Target Schedule'!$K7:$U7),""),""))</f>
        <v>535</v>
      </c>
      <c r="H7" s="219" cm="1">
        <f t="array" ref="H7">IF($C7="","",IF(AND(DataAsAt&lt;&gt;"Select Claim Period",DataAsAt&gt;='Cumulative Performance'!G$3),IFERROR(SUMPRODUCT(--('Actuals Achieved'!$G$3:$AH$3&lt;=G$3),'Actuals Achieved'!$G7:$AH7),""),""))</f>
        <v>548</v>
      </c>
      <c r="I7" s="220" cm="1">
        <f t="array" ref="I7">IF($C7="","",IF(AND(DataAsAt&lt;&gt;"Select Claim Period",DataAsAt&gt;='Cumulative Performance'!G$3),IFERROR(SUMPRODUCT(--('Actuals Achieved'!$G$3:$AH$3&lt;=G$3),'Actuals Achieved'!$G7:$AH7)/(SUMPRODUCT(--('Target Schedule'!$L$3:$U$3&lt;=G$3),'Target Schedule'!$L7:$U7)+'Target Schedule'!$G7),""),""))</f>
        <v>1.0242990654205608</v>
      </c>
      <c r="J7" s="221" cm="1">
        <f t="array" ref="J7">IF($C7="","",IF(AND(DataAsAt&lt;&gt;"Select Claim Period",DataAsAt&gt;='Cumulative Performance'!J$3),IFERROR(SUMPRODUCT(--('Target Schedule'!$K$3:$U$3&lt;=J$3),'Target Schedule'!$K7:$U7),""),""))</f>
        <v>609</v>
      </c>
      <c r="K7" s="219" cm="1">
        <f t="array" ref="K7">IF($C7="","",IF(AND(DataAsAt&lt;&gt;"Select Claim Period",DataAsAt&gt;='Cumulative Performance'!J$3),IFERROR(SUMPRODUCT(--('Actuals Achieved'!$G$3:$AH$3&lt;=J$3),'Actuals Achieved'!$G7:$AH7),""),""))</f>
        <v>578</v>
      </c>
      <c r="L7" s="220" cm="1">
        <f t="array" ref="L7">IF($C7="","",IF(AND(DataAsAt&lt;&gt;"Select Claim Period",DataAsAt&gt;='Cumulative Performance'!J$3),IFERROR(SUMPRODUCT(--('Actuals Achieved'!$G$3:$AH$3&lt;=J$3),'Actuals Achieved'!$G7:$AH7)/(SUMPRODUCT(--('Target Schedule'!$L$3:$U$3&lt;=J$3),'Target Schedule'!$L7:$U7)+'Target Schedule'!$G7),""),""))</f>
        <v>0.94909688013136284</v>
      </c>
      <c r="M7" s="221" cm="1">
        <f t="array" ref="M7">IF($C7="","",IF(AND(DataAsAt&lt;&gt;"Select Claim Period",DataAsAt&gt;='Cumulative Performance'!M$3),IFERROR(SUMPRODUCT(--('Target Schedule'!$K$3:$U$3&lt;=M$3),'Target Schedule'!$K7:$U7),""),""))</f>
        <v>681</v>
      </c>
      <c r="N7" s="219" cm="1">
        <f t="array" ref="N7">IF($C7="","",IF(AND(DataAsAt&lt;&gt;"Select Claim Period",DataAsAt&gt;='Cumulative Performance'!M$3),IFERROR(SUMPRODUCT(--('Actuals Achieved'!$G$3:$AH$3&lt;=M$3),'Actuals Achieved'!$G7:$AH7),""),""))</f>
        <v>598</v>
      </c>
      <c r="O7" s="220" cm="1">
        <f t="array" ref="O7">IF($C7="","",IF(AND(DataAsAt&lt;&gt;"Select Claim Period",DataAsAt&gt;='Cumulative Performance'!M$3),IFERROR(SUMPRODUCT(--('Actuals Achieved'!$G$3:$AH$3&lt;=M$3),'Actuals Achieved'!$G7:$AH7)/(SUMPRODUCT(--('Target Schedule'!$L$3:$U$3&lt;=M$3),'Target Schedule'!$L7:$U7)+'Target Schedule'!$G7),""),""))</f>
        <v>0.87812041116005879</v>
      </c>
      <c r="P7" s="221" cm="1">
        <f t="array" ref="P7">IF($C7="","",IF(AND(DataAsAt&lt;&gt;"Select Claim Period",DataAsAt&gt;='Cumulative Performance'!P$3),IFERROR(SUMPRODUCT(--('Target Schedule'!$K$3:$U$3&lt;=P$3),'Target Schedule'!$K7:$U7),""),""))</f>
        <v>753</v>
      </c>
      <c r="Q7" s="219" cm="1">
        <f t="array" ref="Q7">IF($C7="","",IF(AND(DataAsAt&lt;&gt;"Select Claim Period",DataAsAt&gt;='Cumulative Performance'!P$3),IFERROR(SUMPRODUCT(--('Actuals Achieved'!$G$3:$AH$3&lt;=P$3),'Actuals Achieved'!$G7:$AH7),""),""))</f>
        <v>633</v>
      </c>
      <c r="R7" s="220" cm="1">
        <f t="array" ref="R7">IF($C7="","",IF(AND(DataAsAt&lt;&gt;"Select Claim Period",DataAsAt&gt;='Cumulative Performance'!P$3),IFERROR(SUMPRODUCT(--('Actuals Achieved'!$G$3:$AH$3&lt;=P$3),'Actuals Achieved'!$G7:$AH7)/(SUMPRODUCT(--('Target Schedule'!$L$3:$U$3&lt;=P$3),'Target Schedule'!$L7:$U7)+'Target Schedule'!$G7),""),""))</f>
        <v>0.84063745019920322</v>
      </c>
      <c r="S7" s="221" cm="1">
        <f t="array" ref="S7">IF($C7="","",IF(AND(DataAsAt&lt;&gt;"Select Claim Period",DataAsAt&gt;='Cumulative Performance'!S$3),IFERROR(SUMPRODUCT(--('Target Schedule'!$K$3:$U$3&lt;=S$3),'Target Schedule'!$K7:$U7),""),""))</f>
        <v>825</v>
      </c>
      <c r="T7" s="219" cm="1">
        <f t="array" ref="T7">IF($C7="","",IF(AND(DataAsAt&lt;&gt;"Select Claim Period",DataAsAt&gt;='Cumulative Performance'!S$3),IFERROR(SUMPRODUCT(--('Actuals Achieved'!$G$3:$AH$3&lt;=S$3),'Actuals Achieved'!$G7:$AH7),""),""))</f>
        <v>646</v>
      </c>
      <c r="U7" s="220" cm="1">
        <f t="array" ref="U7">IF($C7="","",IF(AND(DataAsAt&lt;&gt;"Select Claim Period",DataAsAt&gt;='Cumulative Performance'!S$3),IFERROR(SUMPRODUCT(--('Actuals Achieved'!$G$3:$AH$3&lt;=S$3),'Actuals Achieved'!$G7:$AH7)/(SUMPRODUCT(--('Target Schedule'!$L$3:$U$3&lt;=S$3),'Target Schedule'!$L7:$U7)+'Target Schedule'!$G7),""),""))</f>
        <v>0.78303030303030308</v>
      </c>
      <c r="V7" s="221" t="str" cm="1">
        <f t="array" ref="V7">IF($C7="","",IF(AND(DataAsAt&lt;&gt;"Select Claim Period",DataAsAt&gt;='Cumulative Performance'!V$3),IFERROR(SUMPRODUCT(--('Target Schedule'!$K$3:$U$3&lt;=V$3),'Target Schedule'!$K7:$U7),""),""))</f>
        <v/>
      </c>
      <c r="W7" s="219" t="str" cm="1">
        <f t="array" ref="W7">IF($C7="","",IF(AND(DataAsAt&lt;&gt;"Select Claim Period",DataAsAt&gt;='Cumulative Performance'!V$3),IFERROR(SUMPRODUCT(--('Actuals Achieved'!$G$3:$AH$3&lt;=V$3),'Actuals Achieved'!$G7:$AH7),""),""))</f>
        <v/>
      </c>
      <c r="X7" s="220" t="str" cm="1">
        <f t="array" ref="X7">IF($C7="","",IF(AND(DataAsAt&lt;&gt;"Select Claim Period",DataAsAt&gt;='Cumulative Performance'!V$3),IFERROR(SUMPRODUCT(--('Actuals Achieved'!$G$3:$AH$3&lt;=V$3),'Actuals Achieved'!$G7:$AH7)/(SUMPRODUCT(--('Target Schedule'!$L$3:$U$3&lt;=V$3),'Target Schedule'!$L7:$U7)+'Target Schedule'!$G7),""),""))</f>
        <v/>
      </c>
      <c r="Y7" s="221" t="str" cm="1">
        <f t="array" ref="Y7">IF($C7="","",IF(AND(DataAsAt&lt;&gt;"Select Claim Period",DataAsAt&gt;='Cumulative Performance'!Y$3),IFERROR(SUMPRODUCT(--('Target Schedule'!$K$3:$U$3&lt;=Y$3),'Target Schedule'!$K7:$U7),""),""))</f>
        <v/>
      </c>
      <c r="Z7" s="219" t="str" cm="1">
        <f t="array" ref="Z7">IF($C7="","",IF(AND(DataAsAt&lt;&gt;"Select Claim Period",DataAsAt&gt;='Cumulative Performance'!Y$3),IFERROR(SUMPRODUCT(--('Actuals Achieved'!$G$3:$AH$3&lt;=Y$3),'Actuals Achieved'!$G7:$AH7),""),""))</f>
        <v/>
      </c>
      <c r="AA7" s="220" t="str" cm="1">
        <f t="array" ref="AA7">IF($C7="","",IF(AND(DataAsAt&lt;&gt;"Select Claim Period",DataAsAt&gt;='Cumulative Performance'!Y$3),IFERROR(SUMPRODUCT(--('Actuals Achieved'!$G$3:$AH$3&lt;=Y$3),'Actuals Achieved'!$G7:$AH7)/(SUMPRODUCT(--('Target Schedule'!$L$3:$U$3&lt;=Y$3),'Target Schedule'!$L7:$U7)+'Target Schedule'!$G7),""),""))</f>
        <v/>
      </c>
      <c r="AB7" s="221" t="str" cm="1">
        <f t="array" ref="AB7">IF($C7="","",IF(AND(DataAsAt&lt;&gt;"Select Claim Period",DataAsAt&gt;='Cumulative Performance'!AB$3),IFERROR(SUMPRODUCT(--('Target Schedule'!$K$3:$U$3&lt;=AB$3),'Target Schedule'!$K7:$U7),""),""))</f>
        <v/>
      </c>
      <c r="AC7" s="219" t="str" cm="1">
        <f t="array" ref="AC7">IF($C7="","",IF(AND(DataAsAt&lt;&gt;"Select Claim Period",DataAsAt&gt;='Cumulative Performance'!AB$3),IFERROR(SUMPRODUCT(--('Actuals Achieved'!$G$3:$AH$3&lt;=AB$3),'Actuals Achieved'!$G7:$AH7),""),""))</f>
        <v/>
      </c>
      <c r="AD7" s="220" t="str" cm="1">
        <f t="array" ref="AD7">IF($C7="","",IF(AND(DataAsAt&lt;&gt;"Select Claim Period",DataAsAt&gt;='Cumulative Performance'!AB$3),IFERROR(SUMPRODUCT(--('Actuals Achieved'!$G$3:$AH$3&lt;=AB$3),'Actuals Achieved'!$G7:$AH7)/(SUMPRODUCT(--('Target Schedule'!$L$3:$U$3&lt;=AB$3),'Target Schedule'!$L7:$U7)+'Target Schedule'!$G7),""),""))</f>
        <v/>
      </c>
      <c r="AE7" s="221" t="str" cm="1">
        <f t="array" ref="AE7">IF($C7="","",IF(AND(DataAsAt&lt;&gt;"Select Claim Period",DataAsAt&gt;='Cumulative Performance'!AE$3),IFERROR(SUMPRODUCT(--('Target Schedule'!$K$3:$U$3&lt;=AE$3),'Target Schedule'!$K7:$U7),""),""))</f>
        <v/>
      </c>
      <c r="AF7" s="219" t="str" cm="1">
        <f t="array" ref="AF7">IF($C7="","",IF(AND(DataAsAt&lt;&gt;"Select Claim Period",DataAsAt&gt;='Cumulative Performance'!AE$3),IFERROR(SUMPRODUCT(--('Actuals Achieved'!$G$3:$AH$3&lt;=AE$3),'Actuals Achieved'!$G7:$AH7),""),""))</f>
        <v/>
      </c>
      <c r="AG7" s="222" t="str" cm="1">
        <f t="array" ref="AG7">IF($C7="","",IF(AND(DataAsAt&lt;&gt;"Select Claim Period",DataAsAt&gt;='Cumulative Performance'!AE$3),IFERROR(SUMPRODUCT(--('Actuals Achieved'!$G$3:$AH$3&lt;=AE$3),'Actuals Achieved'!$G7:$AH7)/(SUMPRODUCT(--('Target Schedule'!$L$3:$U$3&lt;=AE$3),'Target Schedule'!$L7:$U7)+'Target Schedule'!$G7),""),""))</f>
        <v/>
      </c>
      <c r="AH7" s="223"/>
      <c r="AI7" s="297"/>
      <c r="AJ7" s="223"/>
      <c r="AK7" s="227">
        <f>IF($C7="","",IF(AND(DataAsAt&lt;&gt;"Select Claim Period",DataAsAt&gt;='Quarterly Performance'!D$3),IFERROR('Target Schedule'!F7,""),""))</f>
        <v>901</v>
      </c>
      <c r="AL7" s="219">
        <f>IF($C7="","",IF(AND(DataAsAt&lt;&gt;"Select Claim Period",DataAsAt&gt;='Quarterly Performance'!D$3),IFERROR('Actuals Achieved'!E7,""),""))</f>
        <v>646</v>
      </c>
      <c r="AM7" s="219">
        <f t="shared" si="2"/>
        <v>-255</v>
      </c>
      <c r="AN7" s="229">
        <f t="shared" si="3"/>
        <v>0.71698113207547165</v>
      </c>
    </row>
    <row r="8" spans="1:53" x14ac:dyDescent="0.3">
      <c r="B8" s="16"/>
      <c r="C8" s="273" t="str">
        <f>IF(POSelected&lt;&gt;"Cor/2/1",IF(Lists!B5&lt;&gt;"",Lists!B5,""),IF(Lists!C5&lt;&gt;"",Lists!C5,""))</f>
        <v>Number who are unemployed, including long-term unemployed</v>
      </c>
      <c r="D8" s="218" cm="1">
        <f t="array" ref="D8">IF($C8="","",IF(AND(DataAsAt&lt;&gt;"Select Claim Period",DataAsAt&gt;='Cumulative Performance'!D$3),IFERROR(SUMPRODUCT(--('Target Schedule'!$K$3:$U$3&lt;=D$3),'Target Schedule'!$K8:$U8),""),""))</f>
        <v>498</v>
      </c>
      <c r="E8" s="219" cm="1">
        <f t="array" ref="E8">IF($C8="","",IF(AND(DataAsAt&lt;&gt;"Select Claim Period",DataAsAt&gt;='Cumulative Performance'!D$3),IFERROR(SUMPRODUCT(--('Actuals Achieved'!$G$3:$AH$3&lt;=D$3),'Actuals Achieved'!$G8:$AH8),""),""))</f>
        <v>505</v>
      </c>
      <c r="F8" s="220" cm="1">
        <f t="array" ref="F8">IF($C8="","",IF(AND(DataAsAt&lt;&gt;"Select Claim Period",DataAsAt&gt;='Cumulative Performance'!D$3),IFERROR(SUMPRODUCT(--('Actuals Achieved'!$G$3:$AH$3&lt;=D$3),'Actuals Achieved'!$G8:$AH8)/(SUMPRODUCT(--('Target Schedule'!$L$3:$U$3&lt;=D$3),'Target Schedule'!$L8:$U8)+'Target Schedule'!$G8),""),""))</f>
        <v>1.0140562248995983</v>
      </c>
      <c r="G8" s="221" cm="1">
        <f t="array" ref="G8">IF($C8="","",IF(AND(DataAsAt&lt;&gt;"Select Claim Period",DataAsAt&gt;='Cumulative Performance'!G$3),IFERROR(SUMPRODUCT(--('Target Schedule'!$K$3:$U$3&lt;=G$3),'Target Schedule'!$K8:$U8),""),""))</f>
        <v>519</v>
      </c>
      <c r="H8" s="219" cm="1">
        <f t="array" ref="H8">IF($C8="","",IF(AND(DataAsAt&lt;&gt;"Select Claim Period",DataAsAt&gt;='Cumulative Performance'!G$3),IFERROR(SUMPRODUCT(--('Actuals Achieved'!$G$3:$AH$3&lt;=G$3),'Actuals Achieved'!$G8:$AH8),""),""))</f>
        <v>535</v>
      </c>
      <c r="I8" s="220" cm="1">
        <f t="array" ref="I8">IF($C8="","",IF(AND(DataAsAt&lt;&gt;"Select Claim Period",DataAsAt&gt;='Cumulative Performance'!G$3),IFERROR(SUMPRODUCT(--('Actuals Achieved'!$G$3:$AH$3&lt;=G$3),'Actuals Achieved'!$G8:$AH8)/(SUMPRODUCT(--('Target Schedule'!$L$3:$U$3&lt;=G$3),'Target Schedule'!$L8:$U8)+'Target Schedule'!$G8),""),""))</f>
        <v>1.0308285163776494</v>
      </c>
      <c r="J8" s="221" cm="1">
        <f t="array" ref="J8">IF($C8="","",IF(AND(DataAsAt&lt;&gt;"Select Claim Period",DataAsAt&gt;='Cumulative Performance'!J$3),IFERROR(SUMPRODUCT(--('Target Schedule'!$K$3:$U$3&lt;=J$3),'Target Schedule'!$K8:$U8),""),""))</f>
        <v>595</v>
      </c>
      <c r="K8" s="219" cm="1">
        <f t="array" ref="K8">IF($C8="","",IF(AND(DataAsAt&lt;&gt;"Select Claim Period",DataAsAt&gt;='Cumulative Performance'!J$3),IFERROR(SUMPRODUCT(--('Actuals Achieved'!$G$3:$AH$3&lt;=J$3),'Actuals Achieved'!$G8:$AH8),""),""))</f>
        <v>570</v>
      </c>
      <c r="L8" s="220" cm="1">
        <f t="array" ref="L8">IF($C8="","",IF(AND(DataAsAt&lt;&gt;"Select Claim Period",DataAsAt&gt;='Cumulative Performance'!J$3),IFERROR(SUMPRODUCT(--('Actuals Achieved'!$G$3:$AH$3&lt;=J$3),'Actuals Achieved'!$G8:$AH8)/(SUMPRODUCT(--('Target Schedule'!$L$3:$U$3&lt;=J$3),'Target Schedule'!$L8:$U8)+'Target Schedule'!$G8),""),""))</f>
        <v>0.95798319327731096</v>
      </c>
      <c r="M8" s="221" cm="1">
        <f t="array" ref="M8">IF($C8="","",IF(AND(DataAsAt&lt;&gt;"Select Claim Period",DataAsAt&gt;='Cumulative Performance'!M$3),IFERROR(SUMPRODUCT(--('Target Schedule'!$K$3:$U$3&lt;=M$3),'Target Schedule'!$K8:$U8),""),""))</f>
        <v>670</v>
      </c>
      <c r="N8" s="219" cm="1">
        <f t="array" ref="N8">IF($C8="","",IF(AND(DataAsAt&lt;&gt;"Select Claim Period",DataAsAt&gt;='Cumulative Performance'!M$3),IFERROR(SUMPRODUCT(--('Actuals Achieved'!$G$3:$AH$3&lt;=M$3),'Actuals Achieved'!$G8:$AH8),""),""))</f>
        <v>593</v>
      </c>
      <c r="O8" s="220" cm="1">
        <f t="array" ref="O8">IF($C8="","",IF(AND(DataAsAt&lt;&gt;"Select Claim Period",DataAsAt&gt;='Cumulative Performance'!M$3),IFERROR(SUMPRODUCT(--('Actuals Achieved'!$G$3:$AH$3&lt;=M$3),'Actuals Achieved'!$G8:$AH8)/(SUMPRODUCT(--('Target Schedule'!$L$3:$U$3&lt;=M$3),'Target Schedule'!$L8:$U8)+'Target Schedule'!$G8),""),""))</f>
        <v>0.88507462686567162</v>
      </c>
      <c r="P8" s="221" cm="1">
        <f t="array" ref="P8">IF($C8="","",IF(AND(DataAsAt&lt;&gt;"Select Claim Period",DataAsAt&gt;='Cumulative Performance'!P$3),IFERROR(SUMPRODUCT(--('Target Schedule'!$K$3:$U$3&lt;=P$3),'Target Schedule'!$K8:$U8),""),""))</f>
        <v>745</v>
      </c>
      <c r="Q8" s="219" cm="1">
        <f t="array" ref="Q8">IF($C8="","",IF(AND(DataAsAt&lt;&gt;"Select Claim Period",DataAsAt&gt;='Cumulative Performance'!P$3),IFERROR(SUMPRODUCT(--('Actuals Achieved'!$G$3:$AH$3&lt;=P$3),'Actuals Achieved'!$G8:$AH8),""),""))</f>
        <v>629</v>
      </c>
      <c r="R8" s="220" cm="1">
        <f t="array" ref="R8">IF($C8="","",IF(AND(DataAsAt&lt;&gt;"Select Claim Period",DataAsAt&gt;='Cumulative Performance'!P$3),IFERROR(SUMPRODUCT(--('Actuals Achieved'!$G$3:$AH$3&lt;=P$3),'Actuals Achieved'!$G8:$AH8)/(SUMPRODUCT(--('Target Schedule'!$L$3:$U$3&lt;=P$3),'Target Schedule'!$L8:$U8)+'Target Schedule'!$G8),""),""))</f>
        <v>0.84429530201342284</v>
      </c>
      <c r="S8" s="221" cm="1">
        <f t="array" ref="S8">IF($C8="","",IF(AND(DataAsAt&lt;&gt;"Select Claim Period",DataAsAt&gt;='Cumulative Performance'!S$3),IFERROR(SUMPRODUCT(--('Target Schedule'!$K$3:$U$3&lt;=S$3),'Target Schedule'!$K8:$U8),""),""))</f>
        <v>820</v>
      </c>
      <c r="T8" s="219" cm="1">
        <f t="array" ref="T8">IF($C8="","",IF(AND(DataAsAt&lt;&gt;"Select Claim Period",DataAsAt&gt;='Cumulative Performance'!S$3),IFERROR(SUMPRODUCT(--('Actuals Achieved'!$G$3:$AH$3&lt;=S$3),'Actuals Achieved'!$G8:$AH8),""),""))</f>
        <v>652</v>
      </c>
      <c r="U8" s="220" cm="1">
        <f t="array" ref="U8">IF($C8="","",IF(AND(DataAsAt&lt;&gt;"Select Claim Period",DataAsAt&gt;='Cumulative Performance'!S$3),IFERROR(SUMPRODUCT(--('Actuals Achieved'!$G$3:$AH$3&lt;=S$3),'Actuals Achieved'!$G8:$AH8)/(SUMPRODUCT(--('Target Schedule'!$L$3:$U$3&lt;=S$3),'Target Schedule'!$L8:$U8)+'Target Schedule'!$G8),""),""))</f>
        <v>0.79512195121951224</v>
      </c>
      <c r="V8" s="221" t="str" cm="1">
        <f t="array" ref="V8">IF($C8="","",IF(AND(DataAsAt&lt;&gt;"Select Claim Period",DataAsAt&gt;='Cumulative Performance'!V$3),IFERROR(SUMPRODUCT(--('Target Schedule'!$K$3:$U$3&lt;=V$3),'Target Schedule'!$K8:$U8),""),""))</f>
        <v/>
      </c>
      <c r="W8" s="219" t="str" cm="1">
        <f t="array" ref="W8">IF($C8="","",IF(AND(DataAsAt&lt;&gt;"Select Claim Period",DataAsAt&gt;='Cumulative Performance'!V$3),IFERROR(SUMPRODUCT(--('Actuals Achieved'!$G$3:$AH$3&lt;=V$3),'Actuals Achieved'!$G8:$AH8),""),""))</f>
        <v/>
      </c>
      <c r="X8" s="220" t="str" cm="1">
        <f t="array" ref="X8">IF($C8="","",IF(AND(DataAsAt&lt;&gt;"Select Claim Period",DataAsAt&gt;='Cumulative Performance'!V$3),IFERROR(SUMPRODUCT(--('Actuals Achieved'!$G$3:$AH$3&lt;=V$3),'Actuals Achieved'!$G8:$AH8)/(SUMPRODUCT(--('Target Schedule'!$L$3:$U$3&lt;=V$3),'Target Schedule'!$L8:$U8)+'Target Schedule'!$G8),""),""))</f>
        <v/>
      </c>
      <c r="Y8" s="221" t="str" cm="1">
        <f t="array" ref="Y8">IF($C8="","",IF(AND(DataAsAt&lt;&gt;"Select Claim Period",DataAsAt&gt;='Cumulative Performance'!Y$3),IFERROR(SUMPRODUCT(--('Target Schedule'!$K$3:$U$3&lt;=Y$3),'Target Schedule'!$K8:$U8),""),""))</f>
        <v/>
      </c>
      <c r="Z8" s="219" t="str" cm="1">
        <f t="array" ref="Z8">IF($C8="","",IF(AND(DataAsAt&lt;&gt;"Select Claim Period",DataAsAt&gt;='Cumulative Performance'!Y$3),IFERROR(SUMPRODUCT(--('Actuals Achieved'!$G$3:$AH$3&lt;=Y$3),'Actuals Achieved'!$G8:$AH8),""),""))</f>
        <v/>
      </c>
      <c r="AA8" s="220" t="str" cm="1">
        <f t="array" ref="AA8">IF($C8="","",IF(AND(DataAsAt&lt;&gt;"Select Claim Period",DataAsAt&gt;='Cumulative Performance'!Y$3),IFERROR(SUMPRODUCT(--('Actuals Achieved'!$G$3:$AH$3&lt;=Y$3),'Actuals Achieved'!$G8:$AH8)/(SUMPRODUCT(--('Target Schedule'!$L$3:$U$3&lt;=Y$3),'Target Schedule'!$L8:$U8)+'Target Schedule'!$G8),""),""))</f>
        <v/>
      </c>
      <c r="AB8" s="221" t="str" cm="1">
        <f t="array" ref="AB8">IF($C8="","",IF(AND(DataAsAt&lt;&gt;"Select Claim Period",DataAsAt&gt;='Cumulative Performance'!AB$3),IFERROR(SUMPRODUCT(--('Target Schedule'!$K$3:$U$3&lt;=AB$3),'Target Schedule'!$K8:$U8),""),""))</f>
        <v/>
      </c>
      <c r="AC8" s="219" t="str" cm="1">
        <f t="array" ref="AC8">IF($C8="","",IF(AND(DataAsAt&lt;&gt;"Select Claim Period",DataAsAt&gt;='Cumulative Performance'!AB$3),IFERROR(SUMPRODUCT(--('Actuals Achieved'!$G$3:$AH$3&lt;=AB$3),'Actuals Achieved'!$G8:$AH8),""),""))</f>
        <v/>
      </c>
      <c r="AD8" s="220" t="str" cm="1">
        <f t="array" ref="AD8">IF($C8="","",IF(AND(DataAsAt&lt;&gt;"Select Claim Period",DataAsAt&gt;='Cumulative Performance'!AB$3),IFERROR(SUMPRODUCT(--('Actuals Achieved'!$G$3:$AH$3&lt;=AB$3),'Actuals Achieved'!$G8:$AH8)/(SUMPRODUCT(--('Target Schedule'!$L$3:$U$3&lt;=AB$3),'Target Schedule'!$L8:$U8)+'Target Schedule'!$G8),""),""))</f>
        <v/>
      </c>
      <c r="AE8" s="221" t="str" cm="1">
        <f t="array" ref="AE8">IF($C8="","",IF(AND(DataAsAt&lt;&gt;"Select Claim Period",DataAsAt&gt;='Cumulative Performance'!AE$3),IFERROR(SUMPRODUCT(--('Target Schedule'!$K$3:$U$3&lt;=AE$3),'Target Schedule'!$K8:$U8),""),""))</f>
        <v/>
      </c>
      <c r="AF8" s="219" t="str" cm="1">
        <f t="array" ref="AF8">IF($C8="","",IF(AND(DataAsAt&lt;&gt;"Select Claim Period",DataAsAt&gt;='Cumulative Performance'!AE$3),IFERROR(SUMPRODUCT(--('Actuals Achieved'!$G$3:$AH$3&lt;=AE$3),'Actuals Achieved'!$G8:$AH8),""),""))</f>
        <v/>
      </c>
      <c r="AG8" s="222" t="str" cm="1">
        <f t="array" ref="AG8">IF($C8="","",IF(AND(DataAsAt&lt;&gt;"Select Claim Period",DataAsAt&gt;='Cumulative Performance'!AE$3),IFERROR(SUMPRODUCT(--('Actuals Achieved'!$G$3:$AH$3&lt;=AE$3),'Actuals Achieved'!$G8:$AH8)/(SUMPRODUCT(--('Target Schedule'!$L$3:$U$3&lt;=AE$3),'Target Schedule'!$L8:$U8)+'Target Schedule'!$G8),""),""))</f>
        <v/>
      </c>
      <c r="AH8" s="223"/>
      <c r="AI8" s="297"/>
      <c r="AJ8" s="223"/>
      <c r="AK8" s="227">
        <f>IF($C8="","",IF(AND(DataAsAt&lt;&gt;"Select Claim Period",DataAsAt&gt;='Quarterly Performance'!D$3),IFERROR('Target Schedule'!F8,""),""))</f>
        <v>902</v>
      </c>
      <c r="AL8" s="219">
        <f>IF($C8="","",IF(AND(DataAsAt&lt;&gt;"Select Claim Period",DataAsAt&gt;='Quarterly Performance'!D$3),IFERROR('Actuals Achieved'!E8,""),""))</f>
        <v>652</v>
      </c>
      <c r="AM8" s="219">
        <f t="shared" si="2"/>
        <v>-250</v>
      </c>
      <c r="AN8" s="229">
        <f t="shared" si="3"/>
        <v>0.72283813747228376</v>
      </c>
    </row>
    <row r="9" spans="1:53" x14ac:dyDescent="0.3">
      <c r="B9" s="16"/>
      <c r="C9" s="273" t="str">
        <f>IF(POSelected&lt;&gt;"Cor/2/1",IF(Lists!B6&lt;&gt;"",Lists!B6,""),IF(Lists!C6&lt;&gt;"",Lists!C6,""))</f>
        <v>Number who are economically inactive, including not in education or training</v>
      </c>
      <c r="D9" s="218" cm="1">
        <f t="array" ref="D9">IF($C9="","",IF(AND(DataAsAt&lt;&gt;"Select Claim Period",DataAsAt&gt;='Cumulative Performance'!D$3),IFERROR(SUMPRODUCT(--('Target Schedule'!$K$3:$U$3&lt;=D$3),'Target Schedule'!$K9:$U9),""),""))</f>
        <v>813</v>
      </c>
      <c r="E9" s="219" cm="1">
        <f t="array" ref="E9">IF($C9="","",IF(AND(DataAsAt&lt;&gt;"Select Claim Period",DataAsAt&gt;='Cumulative Performance'!D$3),IFERROR(SUMPRODUCT(--('Actuals Achieved'!$G$3:$AH$3&lt;=D$3),'Actuals Achieved'!$G9:$AH9),""),""))</f>
        <v>814</v>
      </c>
      <c r="F9" s="220" cm="1">
        <f t="array" ref="F9">IF($C9="","",IF(AND(DataAsAt&lt;&gt;"Select Claim Period",DataAsAt&gt;='Cumulative Performance'!D$3),IFERROR(SUMPRODUCT(--('Actuals Achieved'!$G$3:$AH$3&lt;=D$3),'Actuals Achieved'!$G9:$AH9)/(SUMPRODUCT(--('Target Schedule'!$L$3:$U$3&lt;=D$3),'Target Schedule'!$L9:$U9)+'Target Schedule'!$G9),""),""))</f>
        <v>1.001230012300123</v>
      </c>
      <c r="G9" s="221" cm="1">
        <f t="array" ref="G9">IF($C9="","",IF(AND(DataAsAt&lt;&gt;"Select Claim Period",DataAsAt&gt;='Cumulative Performance'!G$3),IFERROR(SUMPRODUCT(--('Target Schedule'!$K$3:$U$3&lt;=G$3),'Target Schedule'!$K9:$U9),""),""))</f>
        <v>832</v>
      </c>
      <c r="H9" s="219" cm="1">
        <f t="array" ref="H9">IF($C9="","",IF(AND(DataAsAt&lt;&gt;"Select Claim Period",DataAsAt&gt;='Cumulative Performance'!G$3),IFERROR(SUMPRODUCT(--('Actuals Achieved'!$G$3:$AH$3&lt;=G$3),'Actuals Achieved'!$G9:$AH9),""),""))</f>
        <v>839</v>
      </c>
      <c r="I9" s="220" cm="1">
        <f t="array" ref="I9">IF($C9="","",IF(AND(DataAsAt&lt;&gt;"Select Claim Period",DataAsAt&gt;='Cumulative Performance'!G$3),IFERROR(SUMPRODUCT(--('Actuals Achieved'!$G$3:$AH$3&lt;=G$3),'Actuals Achieved'!$G9:$AH9)/(SUMPRODUCT(--('Target Schedule'!$L$3:$U$3&lt;=G$3),'Target Schedule'!$L9:$U9)+'Target Schedule'!$G9),""),""))</f>
        <v>1.0084134615384615</v>
      </c>
      <c r="J9" s="221" cm="1">
        <f t="array" ref="J9">IF($C9="","",IF(AND(DataAsAt&lt;&gt;"Select Claim Period",DataAsAt&gt;='Cumulative Performance'!J$3),IFERROR(SUMPRODUCT(--('Target Schedule'!$K$3:$U$3&lt;=J$3),'Target Schedule'!$K9:$U9),""),""))</f>
        <v>846</v>
      </c>
      <c r="K9" s="219" cm="1">
        <f t="array" ref="K9">IF($C9="","",IF(AND(DataAsAt&lt;&gt;"Select Claim Period",DataAsAt&gt;='Cumulative Performance'!J$3),IFERROR(SUMPRODUCT(--('Actuals Achieved'!$G$3:$AH$3&lt;=J$3),'Actuals Achieved'!$G9:$AH9),""),""))</f>
        <v>867</v>
      </c>
      <c r="L9" s="220" cm="1">
        <f t="array" ref="L9">IF($C9="","",IF(AND(DataAsAt&lt;&gt;"Select Claim Period",DataAsAt&gt;='Cumulative Performance'!J$3),IFERROR(SUMPRODUCT(--('Actuals Achieved'!$G$3:$AH$3&lt;=J$3),'Actuals Achieved'!$G9:$AH9)/(SUMPRODUCT(--('Target Schedule'!$L$3:$U$3&lt;=J$3),'Target Schedule'!$L9:$U9)+'Target Schedule'!$G9),""),""))</f>
        <v>1.0248226950354611</v>
      </c>
      <c r="M9" s="221" cm="1">
        <f t="array" ref="M9">IF($C9="","",IF(AND(DataAsAt&lt;&gt;"Select Claim Period",DataAsAt&gt;='Cumulative Performance'!M$3),IFERROR(SUMPRODUCT(--('Target Schedule'!$K$3:$U$3&lt;=M$3),'Target Schedule'!$K9:$U9),""),""))</f>
        <v>860</v>
      </c>
      <c r="N9" s="219" cm="1">
        <f t="array" ref="N9">IF($C9="","",IF(AND(DataAsAt&lt;&gt;"Select Claim Period",DataAsAt&gt;='Cumulative Performance'!M$3),IFERROR(SUMPRODUCT(--('Actuals Achieved'!$G$3:$AH$3&lt;=M$3),'Actuals Achieved'!$G9:$AH9),""),""))</f>
        <v>893</v>
      </c>
      <c r="O9" s="220" cm="1">
        <f t="array" ref="O9">IF($C9="","",IF(AND(DataAsAt&lt;&gt;"Select Claim Period",DataAsAt&gt;='Cumulative Performance'!M$3),IFERROR(SUMPRODUCT(--('Actuals Achieved'!$G$3:$AH$3&lt;=M$3),'Actuals Achieved'!$G9:$AH9)/(SUMPRODUCT(--('Target Schedule'!$L$3:$U$3&lt;=M$3),'Target Schedule'!$L9:$U9)+'Target Schedule'!$G9),""),""))</f>
        <v>1.0383720930232558</v>
      </c>
      <c r="P9" s="221" cm="1">
        <f t="array" ref="P9">IF($C9="","",IF(AND(DataAsAt&lt;&gt;"Select Claim Period",DataAsAt&gt;='Cumulative Performance'!P$3),IFERROR(SUMPRODUCT(--('Target Schedule'!$K$3:$U$3&lt;=P$3),'Target Schedule'!$K9:$U9),""),""))</f>
        <v>874</v>
      </c>
      <c r="Q9" s="219" cm="1">
        <f t="array" ref="Q9">IF($C9="","",IF(AND(DataAsAt&lt;&gt;"Select Claim Period",DataAsAt&gt;='Cumulative Performance'!P$3),IFERROR(SUMPRODUCT(--('Actuals Achieved'!$G$3:$AH$3&lt;=P$3),'Actuals Achieved'!$G9:$AH9),""),""))</f>
        <v>927</v>
      </c>
      <c r="R9" s="220" cm="1">
        <f t="array" ref="R9">IF($C9="","",IF(AND(DataAsAt&lt;&gt;"Select Claim Period",DataAsAt&gt;='Cumulative Performance'!P$3),IFERROR(SUMPRODUCT(--('Actuals Achieved'!$G$3:$AH$3&lt;=P$3),'Actuals Achieved'!$G9:$AH9)/(SUMPRODUCT(--('Target Schedule'!$L$3:$U$3&lt;=P$3),'Target Schedule'!$L9:$U9)+'Target Schedule'!$G9),""),""))</f>
        <v>1.0606407322654463</v>
      </c>
      <c r="S9" s="221" cm="1">
        <f t="array" ref="S9">IF($C9="","",IF(AND(DataAsAt&lt;&gt;"Select Claim Period",DataAsAt&gt;='Cumulative Performance'!S$3),IFERROR(SUMPRODUCT(--('Target Schedule'!$K$3:$U$3&lt;=S$3),'Target Schedule'!$K9:$U9),""),""))</f>
        <v>888</v>
      </c>
      <c r="T9" s="219" cm="1">
        <f t="array" ref="T9">IF($C9="","",IF(AND(DataAsAt&lt;&gt;"Select Claim Period",DataAsAt&gt;='Cumulative Performance'!S$3),IFERROR(SUMPRODUCT(--('Actuals Achieved'!$G$3:$AH$3&lt;=S$3),'Actuals Achieved'!$G9:$AH9),""),""))</f>
        <v>941</v>
      </c>
      <c r="U9" s="220" cm="1">
        <f t="array" ref="U9">IF($C9="","",IF(AND(DataAsAt&lt;&gt;"Select Claim Period",DataAsAt&gt;='Cumulative Performance'!S$3),IFERROR(SUMPRODUCT(--('Actuals Achieved'!$G$3:$AH$3&lt;=S$3),'Actuals Achieved'!$G9:$AH9)/(SUMPRODUCT(--('Target Schedule'!$L$3:$U$3&lt;=S$3),'Target Schedule'!$L9:$U9)+'Target Schedule'!$G9),""),""))</f>
        <v>1.0596846846846846</v>
      </c>
      <c r="V9" s="221" t="str" cm="1">
        <f t="array" ref="V9">IF($C9="","",IF(AND(DataAsAt&lt;&gt;"Select Claim Period",DataAsAt&gt;='Cumulative Performance'!V$3),IFERROR(SUMPRODUCT(--('Target Schedule'!$K$3:$U$3&lt;=V$3),'Target Schedule'!$K9:$U9),""),""))</f>
        <v/>
      </c>
      <c r="W9" s="219" t="str" cm="1">
        <f t="array" ref="W9">IF($C9="","",IF(AND(DataAsAt&lt;&gt;"Select Claim Period",DataAsAt&gt;='Cumulative Performance'!V$3),IFERROR(SUMPRODUCT(--('Actuals Achieved'!$G$3:$AH$3&lt;=V$3),'Actuals Achieved'!$G9:$AH9),""),""))</f>
        <v/>
      </c>
      <c r="X9" s="220" t="str" cm="1">
        <f t="array" ref="X9">IF($C9="","",IF(AND(DataAsAt&lt;&gt;"Select Claim Period",DataAsAt&gt;='Cumulative Performance'!V$3),IFERROR(SUMPRODUCT(--('Actuals Achieved'!$G$3:$AH$3&lt;=V$3),'Actuals Achieved'!$G9:$AH9)/(SUMPRODUCT(--('Target Schedule'!$L$3:$U$3&lt;=V$3),'Target Schedule'!$L9:$U9)+'Target Schedule'!$G9),""),""))</f>
        <v/>
      </c>
      <c r="Y9" s="221" t="str" cm="1">
        <f t="array" ref="Y9">IF($C9="","",IF(AND(DataAsAt&lt;&gt;"Select Claim Period",DataAsAt&gt;='Cumulative Performance'!Y$3),IFERROR(SUMPRODUCT(--('Target Schedule'!$K$3:$U$3&lt;=Y$3),'Target Schedule'!$K9:$U9),""),""))</f>
        <v/>
      </c>
      <c r="Z9" s="219" t="str" cm="1">
        <f t="array" ref="Z9">IF($C9="","",IF(AND(DataAsAt&lt;&gt;"Select Claim Period",DataAsAt&gt;='Cumulative Performance'!Y$3),IFERROR(SUMPRODUCT(--('Actuals Achieved'!$G$3:$AH$3&lt;=Y$3),'Actuals Achieved'!$G9:$AH9),""),""))</f>
        <v/>
      </c>
      <c r="AA9" s="220" t="str" cm="1">
        <f t="array" ref="AA9">IF($C9="","",IF(AND(DataAsAt&lt;&gt;"Select Claim Period",DataAsAt&gt;='Cumulative Performance'!Y$3),IFERROR(SUMPRODUCT(--('Actuals Achieved'!$G$3:$AH$3&lt;=Y$3),'Actuals Achieved'!$G9:$AH9)/(SUMPRODUCT(--('Target Schedule'!$L$3:$U$3&lt;=Y$3),'Target Schedule'!$L9:$U9)+'Target Schedule'!$G9),""),""))</f>
        <v/>
      </c>
      <c r="AB9" s="221" t="str" cm="1">
        <f t="array" ref="AB9">IF($C9="","",IF(AND(DataAsAt&lt;&gt;"Select Claim Period",DataAsAt&gt;='Cumulative Performance'!AB$3),IFERROR(SUMPRODUCT(--('Target Schedule'!$K$3:$U$3&lt;=AB$3),'Target Schedule'!$K9:$U9),""),""))</f>
        <v/>
      </c>
      <c r="AC9" s="219" t="str" cm="1">
        <f t="array" ref="AC9">IF($C9="","",IF(AND(DataAsAt&lt;&gt;"Select Claim Period",DataAsAt&gt;='Cumulative Performance'!AB$3),IFERROR(SUMPRODUCT(--('Actuals Achieved'!$G$3:$AH$3&lt;=AB$3),'Actuals Achieved'!$G9:$AH9),""),""))</f>
        <v/>
      </c>
      <c r="AD9" s="220" t="str" cm="1">
        <f t="array" ref="AD9">IF($C9="","",IF(AND(DataAsAt&lt;&gt;"Select Claim Period",DataAsAt&gt;='Cumulative Performance'!AB$3),IFERROR(SUMPRODUCT(--('Actuals Achieved'!$G$3:$AH$3&lt;=AB$3),'Actuals Achieved'!$G9:$AH9)/(SUMPRODUCT(--('Target Schedule'!$L$3:$U$3&lt;=AB$3),'Target Schedule'!$L9:$U9)+'Target Schedule'!$G9),""),""))</f>
        <v/>
      </c>
      <c r="AE9" s="221" t="str" cm="1">
        <f t="array" ref="AE9">IF($C9="","",IF(AND(DataAsAt&lt;&gt;"Select Claim Period",DataAsAt&gt;='Cumulative Performance'!AE$3),IFERROR(SUMPRODUCT(--('Target Schedule'!$K$3:$U$3&lt;=AE$3),'Target Schedule'!$K9:$U9),""),""))</f>
        <v/>
      </c>
      <c r="AF9" s="219" t="str" cm="1">
        <f t="array" ref="AF9">IF($C9="","",IF(AND(DataAsAt&lt;&gt;"Select Claim Period",DataAsAt&gt;='Cumulative Performance'!AE$3),IFERROR(SUMPRODUCT(--('Actuals Achieved'!$G$3:$AH$3&lt;=AE$3),'Actuals Achieved'!$G9:$AH9),""),""))</f>
        <v/>
      </c>
      <c r="AG9" s="222" t="str" cm="1">
        <f t="array" ref="AG9">IF($C9="","",IF(AND(DataAsAt&lt;&gt;"Select Claim Period",DataAsAt&gt;='Cumulative Performance'!AE$3),IFERROR(SUMPRODUCT(--('Actuals Achieved'!$G$3:$AH$3&lt;=AE$3),'Actuals Achieved'!$G9:$AH9)/(SUMPRODUCT(--('Target Schedule'!$L$3:$U$3&lt;=AE$3),'Target Schedule'!$L9:$U9)+'Target Schedule'!$G9),""),""))</f>
        <v/>
      </c>
      <c r="AH9" s="223"/>
      <c r="AI9" s="297"/>
      <c r="AJ9" s="223"/>
      <c r="AK9" s="227">
        <f>IF($C9="","",IF(AND(DataAsAt&lt;&gt;"Select Claim Period",DataAsAt&gt;='Quarterly Performance'!D$3),IFERROR('Target Schedule'!F9,""),""))</f>
        <v>901</v>
      </c>
      <c r="AL9" s="219">
        <f>IF($C9="","",IF(AND(DataAsAt&lt;&gt;"Select Claim Period",DataAsAt&gt;='Quarterly Performance'!D$3),IFERROR('Actuals Achieved'!E9,""),""))</f>
        <v>941</v>
      </c>
      <c r="AM9" s="219">
        <f t="shared" si="2"/>
        <v>40</v>
      </c>
      <c r="AN9" s="229">
        <f t="shared" si="3"/>
        <v>1.044395116537181</v>
      </c>
    </row>
    <row r="10" spans="1:53" x14ac:dyDescent="0.3">
      <c r="B10" s="16"/>
      <c r="C10" s="273" t="str">
        <f>IF(POSelected&lt;&gt;"Cor/2/1",IF(Lists!B7&lt;&gt;"",Lists!B7,""),IF(Lists!C7&lt;&gt;"",Lists!C7,""))</f>
        <v>Number who are aged over 50</v>
      </c>
      <c r="D10" s="218" cm="1">
        <f t="array" ref="D10">IF($C10="","",IF(AND(DataAsAt&lt;&gt;"Select Claim Period",DataAsAt&gt;='Cumulative Performance'!D$3),IFERROR(SUMPRODUCT(--('Target Schedule'!$K$3:$U$3&lt;=D$3),'Target Schedule'!$K10:$U10),""),""))</f>
        <v>305</v>
      </c>
      <c r="E10" s="219" cm="1">
        <f t="array" ref="E10">IF($C10="","",IF(AND(DataAsAt&lt;&gt;"Select Claim Period",DataAsAt&gt;='Cumulative Performance'!D$3),IFERROR(SUMPRODUCT(--('Actuals Achieved'!$G$3:$AH$3&lt;=D$3),'Actuals Achieved'!$G10:$AH10),""),""))</f>
        <v>305</v>
      </c>
      <c r="F10" s="220" cm="1">
        <f t="array" ref="F10">IF($C10="","",IF(AND(DataAsAt&lt;&gt;"Select Claim Period",DataAsAt&gt;='Cumulative Performance'!D$3),IFERROR(SUMPRODUCT(--('Actuals Achieved'!$G$3:$AH$3&lt;=D$3),'Actuals Achieved'!$G10:$AH10)/(SUMPRODUCT(--('Target Schedule'!$L$3:$U$3&lt;=D$3),'Target Schedule'!$L10:$U10)+'Target Schedule'!$G10),""),""))</f>
        <v>1</v>
      </c>
      <c r="G10" s="221" cm="1">
        <f t="array" ref="G10">IF($C10="","",IF(AND(DataAsAt&lt;&gt;"Select Claim Period",DataAsAt&gt;='Cumulative Performance'!G$3),IFERROR(SUMPRODUCT(--('Target Schedule'!$K$3:$U$3&lt;=G$3),'Target Schedule'!$K10:$U10),""),""))</f>
        <v>312</v>
      </c>
      <c r="H10" s="219" cm="1">
        <f t="array" ref="H10">IF($C10="","",IF(AND(DataAsAt&lt;&gt;"Select Claim Period",DataAsAt&gt;='Cumulative Performance'!G$3),IFERROR(SUMPRODUCT(--('Actuals Achieved'!$G$3:$AH$3&lt;=G$3),'Actuals Achieved'!$G10:$AH10),""),""))</f>
        <v>316</v>
      </c>
      <c r="I10" s="220" cm="1">
        <f t="array" ref="I10">IF($C10="","",IF(AND(DataAsAt&lt;&gt;"Select Claim Period",DataAsAt&gt;='Cumulative Performance'!G$3),IFERROR(SUMPRODUCT(--('Actuals Achieved'!$G$3:$AH$3&lt;=G$3),'Actuals Achieved'!$G10:$AH10)/(SUMPRODUCT(--('Target Schedule'!$L$3:$U$3&lt;=G$3),'Target Schedule'!$L10:$U10)+'Target Schedule'!$G10),""),""))</f>
        <v>1.0128205128205128</v>
      </c>
      <c r="J10" s="221" cm="1">
        <f t="array" ref="J10">IF($C10="","",IF(AND(DataAsAt&lt;&gt;"Select Claim Period",DataAsAt&gt;='Cumulative Performance'!J$3),IFERROR(SUMPRODUCT(--('Target Schedule'!$K$3:$U$3&lt;=J$3),'Target Schedule'!$K10:$U10),""),""))</f>
        <v>327</v>
      </c>
      <c r="K10" s="219" cm="1">
        <f t="array" ref="K10">IF($C10="","",IF(AND(DataAsAt&lt;&gt;"Select Claim Period",DataAsAt&gt;='Cumulative Performance'!J$3),IFERROR(SUMPRODUCT(--('Actuals Achieved'!$G$3:$AH$3&lt;=J$3),'Actuals Achieved'!$G10:$AH10),""),""))</f>
        <v>336</v>
      </c>
      <c r="L10" s="220" cm="1">
        <f t="array" ref="L10">IF($C10="","",IF(AND(DataAsAt&lt;&gt;"Select Claim Period",DataAsAt&gt;='Cumulative Performance'!J$3),IFERROR(SUMPRODUCT(--('Actuals Achieved'!$G$3:$AH$3&lt;=J$3),'Actuals Achieved'!$G10:$AH10)/(SUMPRODUCT(--('Target Schedule'!$L$3:$U$3&lt;=J$3),'Target Schedule'!$L10:$U10)+'Target Schedule'!$G10),""),""))</f>
        <v>1.0275229357798166</v>
      </c>
      <c r="M10" s="221" cm="1">
        <f t="array" ref="M10">IF($C10="","",IF(AND(DataAsAt&lt;&gt;"Select Claim Period",DataAsAt&gt;='Cumulative Performance'!M$3),IFERROR(SUMPRODUCT(--('Target Schedule'!$K$3:$U$3&lt;=M$3),'Target Schedule'!$K10:$U10),""),""))</f>
        <v>342</v>
      </c>
      <c r="N10" s="219" cm="1">
        <f t="array" ref="N10">IF($C10="","",IF(AND(DataAsAt&lt;&gt;"Select Claim Period",DataAsAt&gt;='Cumulative Performance'!M$3),IFERROR(SUMPRODUCT(--('Actuals Achieved'!$G$3:$AH$3&lt;=M$3),'Actuals Achieved'!$G10:$AH10),""),""))</f>
        <v>348</v>
      </c>
      <c r="O10" s="220" cm="1">
        <f t="array" ref="O10">IF($C10="","",IF(AND(DataAsAt&lt;&gt;"Select Claim Period",DataAsAt&gt;='Cumulative Performance'!M$3),IFERROR(SUMPRODUCT(--('Actuals Achieved'!$G$3:$AH$3&lt;=M$3),'Actuals Achieved'!$G10:$AH10)/(SUMPRODUCT(--('Target Schedule'!$L$3:$U$3&lt;=M$3),'Target Schedule'!$L10:$U10)+'Target Schedule'!$G10),""),""))</f>
        <v>1.0175438596491229</v>
      </c>
      <c r="P10" s="221" cm="1">
        <f t="array" ref="P10">IF($C10="","",IF(AND(DataAsAt&lt;&gt;"Select Claim Period",DataAsAt&gt;='Cumulative Performance'!P$3),IFERROR(SUMPRODUCT(--('Target Schedule'!$K$3:$U$3&lt;=P$3),'Target Schedule'!$K10:$U10),""),""))</f>
        <v>357</v>
      </c>
      <c r="Q10" s="219" cm="1">
        <f t="array" ref="Q10">IF($C10="","",IF(AND(DataAsAt&lt;&gt;"Select Claim Period",DataAsAt&gt;='Cumulative Performance'!P$3),IFERROR(SUMPRODUCT(--('Actuals Achieved'!$G$3:$AH$3&lt;=P$3),'Actuals Achieved'!$G10:$AH10),""),""))</f>
        <v>365</v>
      </c>
      <c r="R10" s="220" cm="1">
        <f t="array" ref="R10">IF($C10="","",IF(AND(DataAsAt&lt;&gt;"Select Claim Period",DataAsAt&gt;='Cumulative Performance'!P$3),IFERROR(SUMPRODUCT(--('Actuals Achieved'!$G$3:$AH$3&lt;=P$3),'Actuals Achieved'!$G10:$AH10)/(SUMPRODUCT(--('Target Schedule'!$L$3:$U$3&lt;=P$3),'Target Schedule'!$L10:$U10)+'Target Schedule'!$G10),""),""))</f>
        <v>1.0224089635854341</v>
      </c>
      <c r="S10" s="221" cm="1">
        <f t="array" ref="S10">IF($C10="","",IF(AND(DataAsAt&lt;&gt;"Select Claim Period",DataAsAt&gt;='Cumulative Performance'!S$3),IFERROR(SUMPRODUCT(--('Target Schedule'!$K$3:$U$3&lt;=S$3),'Target Schedule'!$K10:$U10),""),""))</f>
        <v>372</v>
      </c>
      <c r="T10" s="219" cm="1">
        <f t="array" ref="T10">IF($C10="","",IF(AND(DataAsAt&lt;&gt;"Select Claim Period",DataAsAt&gt;='Cumulative Performance'!S$3),IFERROR(SUMPRODUCT(--('Actuals Achieved'!$G$3:$AH$3&lt;=S$3),'Actuals Achieved'!$G10:$AH10),""),""))</f>
        <v>373</v>
      </c>
      <c r="U10" s="220" cm="1">
        <f t="array" ref="U10">IF($C10="","",IF(AND(DataAsAt&lt;&gt;"Select Claim Period",DataAsAt&gt;='Cumulative Performance'!S$3),IFERROR(SUMPRODUCT(--('Actuals Achieved'!$G$3:$AH$3&lt;=S$3),'Actuals Achieved'!$G10:$AH10)/(SUMPRODUCT(--('Target Schedule'!$L$3:$U$3&lt;=S$3),'Target Schedule'!$L10:$U10)+'Target Schedule'!$G10),""),""))</f>
        <v>1.0026881720430108</v>
      </c>
      <c r="V10" s="221" t="str" cm="1">
        <f t="array" ref="V10">IF($C10="","",IF(AND(DataAsAt&lt;&gt;"Select Claim Period",DataAsAt&gt;='Cumulative Performance'!V$3),IFERROR(SUMPRODUCT(--('Target Schedule'!$K$3:$U$3&lt;=V$3),'Target Schedule'!$K10:$U10),""),""))</f>
        <v/>
      </c>
      <c r="W10" s="219" t="str" cm="1">
        <f t="array" ref="W10">IF($C10="","",IF(AND(DataAsAt&lt;&gt;"Select Claim Period",DataAsAt&gt;='Cumulative Performance'!V$3),IFERROR(SUMPRODUCT(--('Actuals Achieved'!$G$3:$AH$3&lt;=V$3),'Actuals Achieved'!$G10:$AH10),""),""))</f>
        <v/>
      </c>
      <c r="X10" s="220" t="str" cm="1">
        <f t="array" ref="X10">IF($C10="","",IF(AND(DataAsAt&lt;&gt;"Select Claim Period",DataAsAt&gt;='Cumulative Performance'!V$3),IFERROR(SUMPRODUCT(--('Actuals Achieved'!$G$3:$AH$3&lt;=V$3),'Actuals Achieved'!$G10:$AH10)/(SUMPRODUCT(--('Target Schedule'!$L$3:$U$3&lt;=V$3),'Target Schedule'!$L10:$U10)+'Target Schedule'!$G10),""),""))</f>
        <v/>
      </c>
      <c r="Y10" s="221" t="str" cm="1">
        <f t="array" ref="Y10">IF($C10="","",IF(AND(DataAsAt&lt;&gt;"Select Claim Period",DataAsAt&gt;='Cumulative Performance'!Y$3),IFERROR(SUMPRODUCT(--('Target Schedule'!$K$3:$U$3&lt;=Y$3),'Target Schedule'!$K10:$U10),""),""))</f>
        <v/>
      </c>
      <c r="Z10" s="219" t="str" cm="1">
        <f t="array" ref="Z10">IF($C10="","",IF(AND(DataAsAt&lt;&gt;"Select Claim Period",DataAsAt&gt;='Cumulative Performance'!Y$3),IFERROR(SUMPRODUCT(--('Actuals Achieved'!$G$3:$AH$3&lt;=Y$3),'Actuals Achieved'!$G10:$AH10),""),""))</f>
        <v/>
      </c>
      <c r="AA10" s="220" t="str" cm="1">
        <f t="array" ref="AA10">IF($C10="","",IF(AND(DataAsAt&lt;&gt;"Select Claim Period",DataAsAt&gt;='Cumulative Performance'!Y$3),IFERROR(SUMPRODUCT(--('Actuals Achieved'!$G$3:$AH$3&lt;=Y$3),'Actuals Achieved'!$G10:$AH10)/(SUMPRODUCT(--('Target Schedule'!$L$3:$U$3&lt;=Y$3),'Target Schedule'!$L10:$U10)+'Target Schedule'!$G10),""),""))</f>
        <v/>
      </c>
      <c r="AB10" s="221" t="str" cm="1">
        <f t="array" ref="AB10">IF($C10="","",IF(AND(DataAsAt&lt;&gt;"Select Claim Period",DataAsAt&gt;='Cumulative Performance'!AB$3),IFERROR(SUMPRODUCT(--('Target Schedule'!$K$3:$U$3&lt;=AB$3),'Target Schedule'!$K10:$U10),""),""))</f>
        <v/>
      </c>
      <c r="AC10" s="219" t="str" cm="1">
        <f t="array" ref="AC10">IF($C10="","",IF(AND(DataAsAt&lt;&gt;"Select Claim Period",DataAsAt&gt;='Cumulative Performance'!AB$3),IFERROR(SUMPRODUCT(--('Actuals Achieved'!$G$3:$AH$3&lt;=AB$3),'Actuals Achieved'!$G10:$AH10),""),""))</f>
        <v/>
      </c>
      <c r="AD10" s="220" t="str" cm="1">
        <f t="array" ref="AD10">IF($C10="","",IF(AND(DataAsAt&lt;&gt;"Select Claim Period",DataAsAt&gt;='Cumulative Performance'!AB$3),IFERROR(SUMPRODUCT(--('Actuals Achieved'!$G$3:$AH$3&lt;=AB$3),'Actuals Achieved'!$G10:$AH10)/(SUMPRODUCT(--('Target Schedule'!$L$3:$U$3&lt;=AB$3),'Target Schedule'!$L10:$U10)+'Target Schedule'!$G10),""),""))</f>
        <v/>
      </c>
      <c r="AE10" s="221" t="str" cm="1">
        <f t="array" ref="AE10">IF($C10="","",IF(AND(DataAsAt&lt;&gt;"Select Claim Period",DataAsAt&gt;='Cumulative Performance'!AE$3),IFERROR(SUMPRODUCT(--('Target Schedule'!$K$3:$U$3&lt;=AE$3),'Target Schedule'!$K10:$U10),""),""))</f>
        <v/>
      </c>
      <c r="AF10" s="219" t="str" cm="1">
        <f t="array" ref="AF10">IF($C10="","",IF(AND(DataAsAt&lt;&gt;"Select Claim Period",DataAsAt&gt;='Cumulative Performance'!AE$3),IFERROR(SUMPRODUCT(--('Actuals Achieved'!$G$3:$AH$3&lt;=AE$3),'Actuals Achieved'!$G10:$AH10),""),""))</f>
        <v/>
      </c>
      <c r="AG10" s="222" t="str" cm="1">
        <f t="array" ref="AG10">IF($C10="","",IF(AND(DataAsAt&lt;&gt;"Select Claim Period",DataAsAt&gt;='Cumulative Performance'!AE$3),IFERROR(SUMPRODUCT(--('Actuals Achieved'!$G$3:$AH$3&lt;=AE$3),'Actuals Achieved'!$G10:$AH10)/(SUMPRODUCT(--('Target Schedule'!$L$3:$U$3&lt;=AE$3),'Target Schedule'!$L10:$U10)+'Target Schedule'!$G10),""),""))</f>
        <v/>
      </c>
      <c r="AH10" s="223"/>
      <c r="AI10" s="297"/>
      <c r="AJ10" s="223"/>
      <c r="AK10" s="227">
        <f>IF($C10="","",IF(AND(DataAsAt&lt;&gt;"Select Claim Period",DataAsAt&gt;='Quarterly Performance'!D$3),IFERROR('Target Schedule'!F10,""),""))</f>
        <v>386</v>
      </c>
      <c r="AL10" s="219">
        <f>IF($C10="","",IF(AND(DataAsAt&lt;&gt;"Select Claim Period",DataAsAt&gt;='Quarterly Performance'!D$3),IFERROR('Actuals Achieved'!E10,""),""))</f>
        <v>373</v>
      </c>
      <c r="AM10" s="219">
        <f t="shared" si="2"/>
        <v>-13</v>
      </c>
      <c r="AN10" s="229">
        <f t="shared" si="3"/>
        <v>0.96632124352331605</v>
      </c>
    </row>
    <row r="11" spans="1:53" x14ac:dyDescent="0.3">
      <c r="B11" s="16"/>
      <c r="C11" s="273" t="str">
        <f>IF(POSelected&lt;&gt;"Cor/2/1",IF(Lists!B8&lt;&gt;"",Lists!B8,""),IF(Lists!C8&lt;&gt;"",Lists!C8,""))</f>
        <v>Number with disabilities</v>
      </c>
      <c r="D11" s="218" cm="1">
        <f t="array" ref="D11">IF($C11="","",IF(AND(DataAsAt&lt;&gt;"Select Claim Period",DataAsAt&gt;='Cumulative Performance'!D$3),IFERROR(SUMPRODUCT(--('Target Schedule'!$K$3:$U$3&lt;=D$3),'Target Schedule'!$K11:$U11),""),""))</f>
        <v>1158</v>
      </c>
      <c r="E11" s="219" cm="1">
        <f t="array" ref="E11">IF($C11="","",IF(AND(DataAsAt&lt;&gt;"Select Claim Period",DataAsAt&gt;='Cumulative Performance'!D$3),IFERROR(SUMPRODUCT(--('Actuals Achieved'!$G$3:$AH$3&lt;=D$3),'Actuals Achieved'!$G11:$AH11),""),""))</f>
        <v>1165</v>
      </c>
      <c r="F11" s="220" cm="1">
        <f t="array" ref="F11">IF($C11="","",IF(AND(DataAsAt&lt;&gt;"Select Claim Period",DataAsAt&gt;='Cumulative Performance'!D$3),IFERROR(SUMPRODUCT(--('Actuals Achieved'!$G$3:$AH$3&lt;=D$3),'Actuals Achieved'!$G11:$AH11)/(SUMPRODUCT(--('Target Schedule'!$L$3:$U$3&lt;=D$3),'Target Schedule'!$L11:$U11)+'Target Schedule'!$G11),""),""))</f>
        <v>1.0060449050086355</v>
      </c>
      <c r="G11" s="221" cm="1">
        <f t="array" ref="G11">IF($C11="","",IF(AND(DataAsAt&lt;&gt;"Select Claim Period",DataAsAt&gt;='Cumulative Performance'!G$3),IFERROR(SUMPRODUCT(--('Target Schedule'!$K$3:$U$3&lt;=G$3),'Target Schedule'!$K11:$U11),""),""))</f>
        <v>1193</v>
      </c>
      <c r="H11" s="219" cm="1">
        <f t="array" ref="H11">IF($C11="","",IF(AND(DataAsAt&lt;&gt;"Select Claim Period",DataAsAt&gt;='Cumulative Performance'!G$3),IFERROR(SUMPRODUCT(--('Actuals Achieved'!$G$3:$AH$3&lt;=G$3),'Actuals Achieved'!$G11:$AH11),""),""))</f>
        <v>1210</v>
      </c>
      <c r="I11" s="220" cm="1">
        <f t="array" ref="I11">IF($C11="","",IF(AND(DataAsAt&lt;&gt;"Select Claim Period",DataAsAt&gt;='Cumulative Performance'!G$3),IFERROR(SUMPRODUCT(--('Actuals Achieved'!$G$3:$AH$3&lt;=G$3),'Actuals Achieved'!$G11:$AH11)/(SUMPRODUCT(--('Target Schedule'!$L$3:$U$3&lt;=G$3),'Target Schedule'!$L11:$U11)+'Target Schedule'!$G11),""),""))</f>
        <v>1.0142497904442582</v>
      </c>
      <c r="J11" s="221" cm="1">
        <f t="array" ref="J11">IF($C11="","",IF(AND(DataAsAt&lt;&gt;"Select Claim Period",DataAsAt&gt;='Cumulative Performance'!J$3),IFERROR(SUMPRODUCT(--('Target Schedule'!$K$3:$U$3&lt;=J$3),'Target Schedule'!$K11:$U11),""),""))</f>
        <v>1226</v>
      </c>
      <c r="K11" s="219" cm="1">
        <f t="array" ref="K11">IF($C11="","",IF(AND(DataAsAt&lt;&gt;"Select Claim Period",DataAsAt&gt;='Cumulative Performance'!J$3),IFERROR(SUMPRODUCT(--('Actuals Achieved'!$G$3:$AH$3&lt;=J$3),'Actuals Achieved'!$G11:$AH11),""),""))</f>
        <v>1271</v>
      </c>
      <c r="L11" s="220" cm="1">
        <f t="array" ref="L11">IF($C11="","",IF(AND(DataAsAt&lt;&gt;"Select Claim Period",DataAsAt&gt;='Cumulative Performance'!J$3),IFERROR(SUMPRODUCT(--('Actuals Achieved'!$G$3:$AH$3&lt;=J$3),'Actuals Achieved'!$G11:$AH11)/(SUMPRODUCT(--('Target Schedule'!$L$3:$U$3&lt;=J$3),'Target Schedule'!$L11:$U11)+'Target Schedule'!$G11),""),""))</f>
        <v>1.0367047308319739</v>
      </c>
      <c r="M11" s="221" cm="1">
        <f t="array" ref="M11">IF($C11="","",IF(AND(DataAsAt&lt;&gt;"Select Claim Period",DataAsAt&gt;='Cumulative Performance'!M$3),IFERROR(SUMPRODUCT(--('Target Schedule'!$K$3:$U$3&lt;=M$3),'Target Schedule'!$K11:$U11),""),""))</f>
        <v>1259</v>
      </c>
      <c r="N11" s="219" cm="1">
        <f t="array" ref="N11">IF($C11="","",IF(AND(DataAsAt&lt;&gt;"Select Claim Period",DataAsAt&gt;='Cumulative Performance'!M$3),IFERROR(SUMPRODUCT(--('Actuals Achieved'!$G$3:$AH$3&lt;=M$3),'Actuals Achieved'!$G11:$AH11),""),""))</f>
        <v>1308</v>
      </c>
      <c r="O11" s="220" cm="1">
        <f t="array" ref="O11">IF($C11="","",IF(AND(DataAsAt&lt;&gt;"Select Claim Period",DataAsAt&gt;='Cumulative Performance'!M$3),IFERROR(SUMPRODUCT(--('Actuals Achieved'!$G$3:$AH$3&lt;=M$3),'Actuals Achieved'!$G11:$AH11)/(SUMPRODUCT(--('Target Schedule'!$L$3:$U$3&lt;=M$3),'Target Schedule'!$L11:$U11)+'Target Schedule'!$G11),""),""))</f>
        <v>1.0389197776012709</v>
      </c>
      <c r="P11" s="221" cm="1">
        <f t="array" ref="P11">IF($C11="","",IF(AND(DataAsAt&lt;&gt;"Select Claim Period",DataAsAt&gt;='Cumulative Performance'!P$3),IFERROR(SUMPRODUCT(--('Target Schedule'!$K$3:$U$3&lt;=P$3),'Target Schedule'!$K11:$U11),""),""))</f>
        <v>1292</v>
      </c>
      <c r="Q11" s="219" cm="1">
        <f t="array" ref="Q11">IF($C11="","",IF(AND(DataAsAt&lt;&gt;"Select Claim Period",DataAsAt&gt;='Cumulative Performance'!P$3),IFERROR(SUMPRODUCT(--('Actuals Achieved'!$G$3:$AH$3&lt;=P$3),'Actuals Achieved'!$G11:$AH11),""),""))</f>
        <v>1364</v>
      </c>
      <c r="R11" s="220" cm="1">
        <f t="array" ref="R11">IF($C11="","",IF(AND(DataAsAt&lt;&gt;"Select Claim Period",DataAsAt&gt;='Cumulative Performance'!P$3),IFERROR(SUMPRODUCT(--('Actuals Achieved'!$G$3:$AH$3&lt;=P$3),'Actuals Achieved'!$G11:$AH11)/(SUMPRODUCT(--('Target Schedule'!$L$3:$U$3&lt;=P$3),'Target Schedule'!$L11:$U11)+'Target Schedule'!$G11),""),""))</f>
        <v>1.0557275541795665</v>
      </c>
      <c r="S11" s="221" cm="1">
        <f t="array" ref="S11">IF($C11="","",IF(AND(DataAsAt&lt;&gt;"Select Claim Period",DataAsAt&gt;='Cumulative Performance'!S$3),IFERROR(SUMPRODUCT(--('Target Schedule'!$K$3:$U$3&lt;=S$3),'Target Schedule'!$K11:$U11),""),""))</f>
        <v>1325</v>
      </c>
      <c r="T11" s="219" cm="1">
        <f t="array" ref="T11">IF($C11="","",IF(AND(DataAsAt&lt;&gt;"Select Claim Period",DataAsAt&gt;='Cumulative Performance'!S$3),IFERROR(SUMPRODUCT(--('Actuals Achieved'!$G$3:$AH$3&lt;=S$3),'Actuals Achieved'!$G11:$AH11),""),""))</f>
        <v>1395</v>
      </c>
      <c r="U11" s="220" cm="1">
        <f t="array" ref="U11">IF($C11="","",IF(AND(DataAsAt&lt;&gt;"Select Claim Period",DataAsAt&gt;='Cumulative Performance'!S$3),IFERROR(SUMPRODUCT(--('Actuals Achieved'!$G$3:$AH$3&lt;=S$3),'Actuals Achieved'!$G11:$AH11)/(SUMPRODUCT(--('Target Schedule'!$L$3:$U$3&lt;=S$3),'Target Schedule'!$L11:$U11)+'Target Schedule'!$G11),""),""))</f>
        <v>1.0528301886792453</v>
      </c>
      <c r="V11" s="221" t="str" cm="1">
        <f t="array" ref="V11">IF($C11="","",IF(AND(DataAsAt&lt;&gt;"Select Claim Period",DataAsAt&gt;='Cumulative Performance'!V$3),IFERROR(SUMPRODUCT(--('Target Schedule'!$K$3:$U$3&lt;=V$3),'Target Schedule'!$K11:$U11),""),""))</f>
        <v/>
      </c>
      <c r="W11" s="219" t="str" cm="1">
        <f t="array" ref="W11">IF($C11="","",IF(AND(DataAsAt&lt;&gt;"Select Claim Period",DataAsAt&gt;='Cumulative Performance'!V$3),IFERROR(SUMPRODUCT(--('Actuals Achieved'!$G$3:$AH$3&lt;=V$3),'Actuals Achieved'!$G11:$AH11),""),""))</f>
        <v/>
      </c>
      <c r="X11" s="220" t="str" cm="1">
        <f t="array" ref="X11">IF($C11="","",IF(AND(DataAsAt&lt;&gt;"Select Claim Period",DataAsAt&gt;='Cumulative Performance'!V$3),IFERROR(SUMPRODUCT(--('Actuals Achieved'!$G$3:$AH$3&lt;=V$3),'Actuals Achieved'!$G11:$AH11)/(SUMPRODUCT(--('Target Schedule'!$L$3:$U$3&lt;=V$3),'Target Schedule'!$L11:$U11)+'Target Schedule'!$G11),""),""))</f>
        <v/>
      </c>
      <c r="Y11" s="221" t="str" cm="1">
        <f t="array" ref="Y11">IF($C11="","",IF(AND(DataAsAt&lt;&gt;"Select Claim Period",DataAsAt&gt;='Cumulative Performance'!Y$3),IFERROR(SUMPRODUCT(--('Target Schedule'!$K$3:$U$3&lt;=Y$3),'Target Schedule'!$K11:$U11),""),""))</f>
        <v/>
      </c>
      <c r="Z11" s="219" t="str" cm="1">
        <f t="array" ref="Z11">IF($C11="","",IF(AND(DataAsAt&lt;&gt;"Select Claim Period",DataAsAt&gt;='Cumulative Performance'!Y$3),IFERROR(SUMPRODUCT(--('Actuals Achieved'!$G$3:$AH$3&lt;=Y$3),'Actuals Achieved'!$G11:$AH11),""),""))</f>
        <v/>
      </c>
      <c r="AA11" s="220" t="str" cm="1">
        <f t="array" ref="AA11">IF($C11="","",IF(AND(DataAsAt&lt;&gt;"Select Claim Period",DataAsAt&gt;='Cumulative Performance'!Y$3),IFERROR(SUMPRODUCT(--('Actuals Achieved'!$G$3:$AH$3&lt;=Y$3),'Actuals Achieved'!$G11:$AH11)/(SUMPRODUCT(--('Target Schedule'!$L$3:$U$3&lt;=Y$3),'Target Schedule'!$L11:$U11)+'Target Schedule'!$G11),""),""))</f>
        <v/>
      </c>
      <c r="AB11" s="221" t="str" cm="1">
        <f t="array" ref="AB11">IF($C11="","",IF(AND(DataAsAt&lt;&gt;"Select Claim Period",DataAsAt&gt;='Cumulative Performance'!AB$3),IFERROR(SUMPRODUCT(--('Target Schedule'!$K$3:$U$3&lt;=AB$3),'Target Schedule'!$K11:$U11),""),""))</f>
        <v/>
      </c>
      <c r="AC11" s="219" t="str" cm="1">
        <f t="array" ref="AC11">IF($C11="","",IF(AND(DataAsAt&lt;&gt;"Select Claim Period",DataAsAt&gt;='Cumulative Performance'!AB$3),IFERROR(SUMPRODUCT(--('Actuals Achieved'!$G$3:$AH$3&lt;=AB$3),'Actuals Achieved'!$G11:$AH11),""),""))</f>
        <v/>
      </c>
      <c r="AD11" s="220" t="str" cm="1">
        <f t="array" ref="AD11">IF($C11="","",IF(AND(DataAsAt&lt;&gt;"Select Claim Period",DataAsAt&gt;='Cumulative Performance'!AB$3),IFERROR(SUMPRODUCT(--('Actuals Achieved'!$G$3:$AH$3&lt;=AB$3),'Actuals Achieved'!$G11:$AH11)/(SUMPRODUCT(--('Target Schedule'!$L$3:$U$3&lt;=AB$3),'Target Schedule'!$L11:$U11)+'Target Schedule'!$G11),""),""))</f>
        <v/>
      </c>
      <c r="AE11" s="221" t="str" cm="1">
        <f t="array" ref="AE11">IF($C11="","",IF(AND(DataAsAt&lt;&gt;"Select Claim Period",DataAsAt&gt;='Cumulative Performance'!AE$3),IFERROR(SUMPRODUCT(--('Target Schedule'!$K$3:$U$3&lt;=AE$3),'Target Schedule'!$K11:$U11),""),""))</f>
        <v/>
      </c>
      <c r="AF11" s="219" t="str" cm="1">
        <f t="array" ref="AF11">IF($C11="","",IF(AND(DataAsAt&lt;&gt;"Select Claim Period",DataAsAt&gt;='Cumulative Performance'!AE$3),IFERROR(SUMPRODUCT(--('Actuals Achieved'!$G$3:$AH$3&lt;=AE$3),'Actuals Achieved'!$G11:$AH11),""),""))</f>
        <v/>
      </c>
      <c r="AG11" s="222" t="str" cm="1">
        <f t="array" ref="AG11">IF($C11="","",IF(AND(DataAsAt&lt;&gt;"Select Claim Period",DataAsAt&gt;='Cumulative Performance'!AE$3),IFERROR(SUMPRODUCT(--('Actuals Achieved'!$G$3:$AH$3&lt;=AE$3),'Actuals Achieved'!$G11:$AH11)/(SUMPRODUCT(--('Target Schedule'!$L$3:$U$3&lt;=AE$3),'Target Schedule'!$L11:$U11)+'Target Schedule'!$G11),""),""))</f>
        <v/>
      </c>
      <c r="AH11" s="223"/>
      <c r="AI11" s="297"/>
      <c r="AJ11" s="223"/>
      <c r="AK11" s="227">
        <f>IF($C11="","",IF(AND(DataAsAt&lt;&gt;"Select Claim Period",DataAsAt&gt;='Quarterly Performance'!D$3),IFERROR('Target Schedule'!F11,""),""))</f>
        <v>1364</v>
      </c>
      <c r="AL11" s="219">
        <f>IF($C11="","",IF(AND(DataAsAt&lt;&gt;"Select Claim Period",DataAsAt&gt;='Quarterly Performance'!D$3),IFERROR('Actuals Achieved'!E11,""),""))</f>
        <v>1395</v>
      </c>
      <c r="AM11" s="219">
        <f t="shared" si="2"/>
        <v>31</v>
      </c>
      <c r="AN11" s="229">
        <f t="shared" si="3"/>
        <v>1.0227272727272727</v>
      </c>
    </row>
    <row r="12" spans="1:53" x14ac:dyDescent="0.3">
      <c r="B12" s="16"/>
      <c r="C12" s="273" t="str">
        <f>IF(POSelected&lt;&gt;"Cor/2/1",IF(Lists!B9&lt;&gt;"",Lists!B9,""),IF(Lists!C9&lt;&gt;"",Lists!C9,""))</f>
        <v>Number from ethnic minorities</v>
      </c>
      <c r="D12" s="218" cm="1">
        <f t="array" ref="D12">IF($C12="","",IF(AND(DataAsAt&lt;&gt;"Select Claim Period",DataAsAt&gt;='Cumulative Performance'!D$3),IFERROR(SUMPRODUCT(--('Target Schedule'!$K$3:$U$3&lt;=D$3),'Target Schedule'!$K12:$U12),""),""))</f>
        <v>97</v>
      </c>
      <c r="E12" s="219" cm="1">
        <f t="array" ref="E12">IF($C12="","",IF(AND(DataAsAt&lt;&gt;"Select Claim Period",DataAsAt&gt;='Cumulative Performance'!D$3),IFERROR(SUMPRODUCT(--('Actuals Achieved'!$G$3:$AH$3&lt;=D$3),'Actuals Achieved'!$G12:$AH12),""),""))</f>
        <v>97</v>
      </c>
      <c r="F12" s="220" cm="1">
        <f t="array" ref="F12">IF($C12="","",IF(AND(DataAsAt&lt;&gt;"Select Claim Period",DataAsAt&gt;='Cumulative Performance'!D$3),IFERROR(SUMPRODUCT(--('Actuals Achieved'!$G$3:$AH$3&lt;=D$3),'Actuals Achieved'!$G12:$AH12)/(SUMPRODUCT(--('Target Schedule'!$L$3:$U$3&lt;=D$3),'Target Schedule'!$L12:$U12)+'Target Schedule'!$G12),""),""))</f>
        <v>1</v>
      </c>
      <c r="G12" s="221" cm="1">
        <f t="array" ref="G12">IF($C12="","",IF(AND(DataAsAt&lt;&gt;"Select Claim Period",DataAsAt&gt;='Cumulative Performance'!G$3),IFERROR(SUMPRODUCT(--('Target Schedule'!$K$3:$U$3&lt;=G$3),'Target Schedule'!$K12:$U12),""),""))</f>
        <v>99</v>
      </c>
      <c r="H12" s="219" cm="1">
        <f t="array" ref="H12">IF($C12="","",IF(AND(DataAsAt&lt;&gt;"Select Claim Period",DataAsAt&gt;='Cumulative Performance'!G$3),IFERROR(SUMPRODUCT(--('Actuals Achieved'!$G$3:$AH$3&lt;=G$3),'Actuals Achieved'!$G12:$AH12),""),""))</f>
        <v>100</v>
      </c>
      <c r="I12" s="220" cm="1">
        <f t="array" ref="I12">IF($C12="","",IF(AND(DataAsAt&lt;&gt;"Select Claim Period",DataAsAt&gt;='Cumulative Performance'!G$3),IFERROR(SUMPRODUCT(--('Actuals Achieved'!$G$3:$AH$3&lt;=G$3),'Actuals Achieved'!$G12:$AH12)/(SUMPRODUCT(--('Target Schedule'!$L$3:$U$3&lt;=G$3),'Target Schedule'!$L12:$U12)+'Target Schedule'!$G12),""),""))</f>
        <v>1.0101010101010102</v>
      </c>
      <c r="J12" s="221" cm="1">
        <f t="array" ref="J12">IF($C12="","",IF(AND(DataAsAt&lt;&gt;"Select Claim Period",DataAsAt&gt;='Cumulative Performance'!J$3),IFERROR(SUMPRODUCT(--('Target Schedule'!$K$3:$U$3&lt;=J$3),'Target Schedule'!$K12:$U12),""),""))</f>
        <v>108</v>
      </c>
      <c r="K12" s="219" cm="1">
        <f t="array" ref="K12">IF($C12="","",IF(AND(DataAsAt&lt;&gt;"Select Claim Period",DataAsAt&gt;='Cumulative Performance'!J$3),IFERROR(SUMPRODUCT(--('Actuals Achieved'!$G$3:$AH$3&lt;=J$3),'Actuals Achieved'!$G12:$AH12),""),""))</f>
        <v>105</v>
      </c>
      <c r="L12" s="220" cm="1">
        <f t="array" ref="L12">IF($C12="","",IF(AND(DataAsAt&lt;&gt;"Select Claim Period",DataAsAt&gt;='Cumulative Performance'!J$3),IFERROR(SUMPRODUCT(--('Actuals Achieved'!$G$3:$AH$3&lt;=J$3),'Actuals Achieved'!$G12:$AH12)/(SUMPRODUCT(--('Target Schedule'!$L$3:$U$3&lt;=J$3),'Target Schedule'!$L12:$U12)+'Target Schedule'!$G12),""),""))</f>
        <v>0.97222222222222221</v>
      </c>
      <c r="M12" s="221" cm="1">
        <f t="array" ref="M12">IF($C12="","",IF(AND(DataAsAt&lt;&gt;"Select Claim Period",DataAsAt&gt;='Cumulative Performance'!M$3),IFERROR(SUMPRODUCT(--('Target Schedule'!$K$3:$U$3&lt;=M$3),'Target Schedule'!$K12:$U12),""),""))</f>
        <v>117</v>
      </c>
      <c r="N12" s="219" cm="1">
        <f t="array" ref="N12">IF($C12="","",IF(AND(DataAsAt&lt;&gt;"Select Claim Period",DataAsAt&gt;='Cumulative Performance'!M$3),IFERROR(SUMPRODUCT(--('Actuals Achieved'!$G$3:$AH$3&lt;=M$3),'Actuals Achieved'!$G12:$AH12),""),""))</f>
        <v>108</v>
      </c>
      <c r="O12" s="220" cm="1">
        <f t="array" ref="O12">IF($C12="","",IF(AND(DataAsAt&lt;&gt;"Select Claim Period",DataAsAt&gt;='Cumulative Performance'!M$3),IFERROR(SUMPRODUCT(--('Actuals Achieved'!$G$3:$AH$3&lt;=M$3),'Actuals Achieved'!$G12:$AH12)/(SUMPRODUCT(--('Target Schedule'!$L$3:$U$3&lt;=M$3),'Target Schedule'!$L12:$U12)+'Target Schedule'!$G12),""),""))</f>
        <v>0.92307692307692313</v>
      </c>
      <c r="P12" s="221" cm="1">
        <f t="array" ref="P12">IF($C12="","",IF(AND(DataAsAt&lt;&gt;"Select Claim Period",DataAsAt&gt;='Cumulative Performance'!P$3),IFERROR(SUMPRODUCT(--('Target Schedule'!$K$3:$U$3&lt;=P$3),'Target Schedule'!$K12:$U12),""),""))</f>
        <v>126</v>
      </c>
      <c r="Q12" s="219" cm="1">
        <f t="array" ref="Q12">IF($C12="","",IF(AND(DataAsAt&lt;&gt;"Select Claim Period",DataAsAt&gt;='Cumulative Performance'!P$3),IFERROR(SUMPRODUCT(--('Actuals Achieved'!$G$3:$AH$3&lt;=P$3),'Actuals Achieved'!$G12:$AH12),""),""))</f>
        <v>113</v>
      </c>
      <c r="R12" s="220" cm="1">
        <f t="array" ref="R12">IF($C12="","",IF(AND(DataAsAt&lt;&gt;"Select Claim Period",DataAsAt&gt;='Cumulative Performance'!P$3),IFERROR(SUMPRODUCT(--('Actuals Achieved'!$G$3:$AH$3&lt;=P$3),'Actuals Achieved'!$G12:$AH12)/(SUMPRODUCT(--('Target Schedule'!$L$3:$U$3&lt;=P$3),'Target Schedule'!$L12:$U12)+'Target Schedule'!$G12),""),""))</f>
        <v>0.89682539682539686</v>
      </c>
      <c r="S12" s="221" cm="1">
        <f t="array" ref="S12">IF($C12="","",IF(AND(DataAsAt&lt;&gt;"Select Claim Period",DataAsAt&gt;='Cumulative Performance'!S$3),IFERROR(SUMPRODUCT(--('Target Schedule'!$K$3:$U$3&lt;=S$3),'Target Schedule'!$K12:$U12),""),""))</f>
        <v>135</v>
      </c>
      <c r="T12" s="219" cm="1">
        <f t="array" ref="T12">IF($C12="","",IF(AND(DataAsAt&lt;&gt;"Select Claim Period",DataAsAt&gt;='Cumulative Performance'!S$3),IFERROR(SUMPRODUCT(--('Actuals Achieved'!$G$3:$AH$3&lt;=S$3),'Actuals Achieved'!$G12:$AH12),""),""))</f>
        <v>117</v>
      </c>
      <c r="U12" s="220" cm="1">
        <f t="array" ref="U12">IF($C12="","",IF(AND(DataAsAt&lt;&gt;"Select Claim Period",DataAsAt&gt;='Cumulative Performance'!S$3),IFERROR(SUMPRODUCT(--('Actuals Achieved'!$G$3:$AH$3&lt;=S$3),'Actuals Achieved'!$G12:$AH12)/(SUMPRODUCT(--('Target Schedule'!$L$3:$U$3&lt;=S$3),'Target Schedule'!$L12:$U12)+'Target Schedule'!$G12),""),""))</f>
        <v>0.8666666666666667</v>
      </c>
      <c r="V12" s="221" t="str" cm="1">
        <f t="array" ref="V12">IF($C12="","",IF(AND(DataAsAt&lt;&gt;"Select Claim Period",DataAsAt&gt;='Cumulative Performance'!V$3),IFERROR(SUMPRODUCT(--('Target Schedule'!$K$3:$U$3&lt;=V$3),'Target Schedule'!$K12:$U12),""),""))</f>
        <v/>
      </c>
      <c r="W12" s="219" t="str" cm="1">
        <f t="array" ref="W12">IF($C12="","",IF(AND(DataAsAt&lt;&gt;"Select Claim Period",DataAsAt&gt;='Cumulative Performance'!V$3),IFERROR(SUMPRODUCT(--('Actuals Achieved'!$G$3:$AH$3&lt;=V$3),'Actuals Achieved'!$G12:$AH12),""),""))</f>
        <v/>
      </c>
      <c r="X12" s="220" t="str" cm="1">
        <f t="array" ref="X12">IF($C12="","",IF(AND(DataAsAt&lt;&gt;"Select Claim Period",DataAsAt&gt;='Cumulative Performance'!V$3),IFERROR(SUMPRODUCT(--('Actuals Achieved'!$G$3:$AH$3&lt;=V$3),'Actuals Achieved'!$G12:$AH12)/(SUMPRODUCT(--('Target Schedule'!$L$3:$U$3&lt;=V$3),'Target Schedule'!$L12:$U12)+'Target Schedule'!$G12),""),""))</f>
        <v/>
      </c>
      <c r="Y12" s="221" t="str" cm="1">
        <f t="array" ref="Y12">IF($C12="","",IF(AND(DataAsAt&lt;&gt;"Select Claim Period",DataAsAt&gt;='Cumulative Performance'!Y$3),IFERROR(SUMPRODUCT(--('Target Schedule'!$K$3:$U$3&lt;=Y$3),'Target Schedule'!$K12:$U12),""),""))</f>
        <v/>
      </c>
      <c r="Z12" s="219" t="str" cm="1">
        <f t="array" ref="Z12">IF($C12="","",IF(AND(DataAsAt&lt;&gt;"Select Claim Period",DataAsAt&gt;='Cumulative Performance'!Y$3),IFERROR(SUMPRODUCT(--('Actuals Achieved'!$G$3:$AH$3&lt;=Y$3),'Actuals Achieved'!$G12:$AH12),""),""))</f>
        <v/>
      </c>
      <c r="AA12" s="220" t="str" cm="1">
        <f t="array" ref="AA12">IF($C12="","",IF(AND(DataAsAt&lt;&gt;"Select Claim Period",DataAsAt&gt;='Cumulative Performance'!Y$3),IFERROR(SUMPRODUCT(--('Actuals Achieved'!$G$3:$AH$3&lt;=Y$3),'Actuals Achieved'!$G12:$AH12)/(SUMPRODUCT(--('Target Schedule'!$L$3:$U$3&lt;=Y$3),'Target Schedule'!$L12:$U12)+'Target Schedule'!$G12),""),""))</f>
        <v/>
      </c>
      <c r="AB12" s="221" t="str" cm="1">
        <f t="array" ref="AB12">IF($C12="","",IF(AND(DataAsAt&lt;&gt;"Select Claim Period",DataAsAt&gt;='Cumulative Performance'!AB$3),IFERROR(SUMPRODUCT(--('Target Schedule'!$K$3:$U$3&lt;=AB$3),'Target Schedule'!$K12:$U12),""),""))</f>
        <v/>
      </c>
      <c r="AC12" s="219" t="str" cm="1">
        <f t="array" ref="AC12">IF($C12="","",IF(AND(DataAsAt&lt;&gt;"Select Claim Period",DataAsAt&gt;='Cumulative Performance'!AB$3),IFERROR(SUMPRODUCT(--('Actuals Achieved'!$G$3:$AH$3&lt;=AB$3),'Actuals Achieved'!$G12:$AH12),""),""))</f>
        <v/>
      </c>
      <c r="AD12" s="220" t="str" cm="1">
        <f t="array" ref="AD12">IF($C12="","",IF(AND(DataAsAt&lt;&gt;"Select Claim Period",DataAsAt&gt;='Cumulative Performance'!AB$3),IFERROR(SUMPRODUCT(--('Actuals Achieved'!$G$3:$AH$3&lt;=AB$3),'Actuals Achieved'!$G12:$AH12)/(SUMPRODUCT(--('Target Schedule'!$L$3:$U$3&lt;=AB$3),'Target Schedule'!$L12:$U12)+'Target Schedule'!$G12),""),""))</f>
        <v/>
      </c>
      <c r="AE12" s="221" t="str" cm="1">
        <f t="array" ref="AE12">IF($C12="","",IF(AND(DataAsAt&lt;&gt;"Select Claim Period",DataAsAt&gt;='Cumulative Performance'!AE$3),IFERROR(SUMPRODUCT(--('Target Schedule'!$K$3:$U$3&lt;=AE$3),'Target Schedule'!$K12:$U12),""),""))</f>
        <v/>
      </c>
      <c r="AF12" s="219" t="str" cm="1">
        <f t="array" ref="AF12">IF($C12="","",IF(AND(DataAsAt&lt;&gt;"Select Claim Period",DataAsAt&gt;='Cumulative Performance'!AE$3),IFERROR(SUMPRODUCT(--('Actuals Achieved'!$G$3:$AH$3&lt;=AE$3),'Actuals Achieved'!$G12:$AH12),""),""))</f>
        <v/>
      </c>
      <c r="AG12" s="222" t="str" cm="1">
        <f t="array" ref="AG12">IF($C12="","",IF(AND(DataAsAt&lt;&gt;"Select Claim Period",DataAsAt&gt;='Cumulative Performance'!AE$3),IFERROR(SUMPRODUCT(--('Actuals Achieved'!$G$3:$AH$3&lt;=AE$3),'Actuals Achieved'!$G12:$AH12)/(SUMPRODUCT(--('Target Schedule'!$L$3:$U$3&lt;=AE$3),'Target Schedule'!$L12:$U12)+'Target Schedule'!$G12),""),""))</f>
        <v/>
      </c>
      <c r="AH12" s="223"/>
      <c r="AI12" s="297"/>
      <c r="AJ12" s="223"/>
      <c r="AK12" s="227">
        <f>IF($C12="","",IF(AND(DataAsAt&lt;&gt;"Select Claim Period",DataAsAt&gt;='Quarterly Performance'!D$3),IFERROR('Target Schedule'!F12,""),""))</f>
        <v>141</v>
      </c>
      <c r="AL12" s="219">
        <f>IF($C12="","",IF(AND(DataAsAt&lt;&gt;"Select Claim Period",DataAsAt&gt;='Quarterly Performance'!D$3),IFERROR('Actuals Achieved'!E12,""),""))</f>
        <v>117</v>
      </c>
      <c r="AM12" s="219">
        <f t="shared" si="2"/>
        <v>-24</v>
      </c>
      <c r="AN12" s="229">
        <f t="shared" si="3"/>
        <v>0.82978723404255317</v>
      </c>
    </row>
    <row r="13" spans="1:53" ht="17.25" thickBot="1" x14ac:dyDescent="0.35">
      <c r="B13" s="16"/>
      <c r="C13" s="273" t="str">
        <f>IF(POSelected&lt;&gt;"Cor/2/1",IF(Lists!B10&lt;&gt;"",Lists!B10,""),IF(Lists!C10&lt;&gt;"",Lists!C10,""))</f>
        <v/>
      </c>
      <c r="D13" s="218" t="str" cm="1">
        <f t="array" ref="D13">IF($C13="","",IF(AND(DataAsAt&lt;&gt;"Select Claim Period",DataAsAt&gt;='Cumulative Performance'!D$3),IFERROR(SUMPRODUCT(--('Target Schedule'!$K$3:$U$3&lt;=D$3),'Target Schedule'!$K13:$U13),""),""))</f>
        <v/>
      </c>
      <c r="E13" s="219" t="str" cm="1">
        <f t="array" ref="E13">IF($C13="","",IF(AND(DataAsAt&lt;&gt;"Select Claim Period",DataAsAt&gt;='Cumulative Performance'!D$3),IFERROR(SUMPRODUCT(--('Actuals Achieved'!$G$3:$AH$3&lt;=D$3),'Actuals Achieved'!$G13:$AH13),""),""))</f>
        <v/>
      </c>
      <c r="F13" s="220" t="str" cm="1">
        <f t="array" ref="F13">IF($C13="","",IF(AND(DataAsAt&lt;&gt;"Select Claim Period",DataAsAt&gt;='Cumulative Performance'!D$3),IFERROR(SUMPRODUCT(--('Actuals Achieved'!$G$3:$AH$3&lt;=D$3),'Actuals Achieved'!$G13:$AH13)/(SUMPRODUCT(--('Target Schedule'!$L$3:$U$3&lt;=D$3),'Target Schedule'!$L13:$U13)+'Target Schedule'!$G13),""),""))</f>
        <v/>
      </c>
      <c r="G13" s="221" t="str" cm="1">
        <f t="array" ref="G13">IF($C13="","",IF(AND(DataAsAt&lt;&gt;"Select Claim Period",DataAsAt&gt;='Cumulative Performance'!G$3),IFERROR(SUMPRODUCT(--('Target Schedule'!$K$3:$U$3&lt;=G$3),'Target Schedule'!$K13:$U13),""),""))</f>
        <v/>
      </c>
      <c r="H13" s="219" t="str" cm="1">
        <f t="array" ref="H13">IF($C13="","",IF(AND(DataAsAt&lt;&gt;"Select Claim Period",DataAsAt&gt;='Cumulative Performance'!G$3),IFERROR(SUMPRODUCT(--('Actuals Achieved'!$G$3:$AH$3&lt;=G$3),'Actuals Achieved'!$G13:$AH13),""),""))</f>
        <v/>
      </c>
      <c r="I13" s="220" t="str" cm="1">
        <f t="array" ref="I13">IF($C13="","",IF(AND(DataAsAt&lt;&gt;"Select Claim Period",DataAsAt&gt;='Cumulative Performance'!G$3),IFERROR(SUMPRODUCT(--('Actuals Achieved'!$G$3:$AH$3&lt;=G$3),'Actuals Achieved'!$G13:$AH13)/(SUMPRODUCT(--('Target Schedule'!$L$3:$U$3&lt;=G$3),'Target Schedule'!$L13:$U13)+'Target Schedule'!$G13),""),""))</f>
        <v/>
      </c>
      <c r="J13" s="221" t="str" cm="1">
        <f t="array" ref="J13">IF($C13="","",IF(AND(DataAsAt&lt;&gt;"Select Claim Period",DataAsAt&gt;='Cumulative Performance'!J$3),IFERROR(SUMPRODUCT(--('Target Schedule'!$K$3:$U$3&lt;=J$3),'Target Schedule'!$K13:$U13),""),""))</f>
        <v/>
      </c>
      <c r="K13" s="219" t="str" cm="1">
        <f t="array" ref="K13">IF($C13="","",IF(AND(DataAsAt&lt;&gt;"Select Claim Period",DataAsAt&gt;='Cumulative Performance'!J$3),IFERROR(SUMPRODUCT(--('Actuals Achieved'!$G$3:$AH$3&lt;=J$3),'Actuals Achieved'!$G13:$AH13),""),""))</f>
        <v/>
      </c>
      <c r="L13" s="220" t="str" cm="1">
        <f t="array" ref="L13">IF($C13="","",IF(AND(DataAsAt&lt;&gt;"Select Claim Period",DataAsAt&gt;='Cumulative Performance'!J$3),IFERROR(SUMPRODUCT(--('Actuals Achieved'!$G$3:$AH$3&lt;=J$3),'Actuals Achieved'!$G13:$AH13)/(SUMPRODUCT(--('Target Schedule'!$L$3:$U$3&lt;=J$3),'Target Schedule'!$L13:$U13)+'Target Schedule'!$G13),""),""))</f>
        <v/>
      </c>
      <c r="M13" s="221" t="str" cm="1">
        <f t="array" ref="M13">IF($C13="","",IF(AND(DataAsAt&lt;&gt;"Select Claim Period",DataAsAt&gt;='Cumulative Performance'!M$3),IFERROR(SUMPRODUCT(--('Target Schedule'!$K$3:$U$3&lt;=M$3),'Target Schedule'!$K13:$U13),""),""))</f>
        <v/>
      </c>
      <c r="N13" s="219" t="str" cm="1">
        <f t="array" ref="N13">IF($C13="","",IF(AND(DataAsAt&lt;&gt;"Select Claim Period",DataAsAt&gt;='Cumulative Performance'!M$3),IFERROR(SUMPRODUCT(--('Actuals Achieved'!$G$3:$AH$3&lt;=M$3),'Actuals Achieved'!$G13:$AH13),""),""))</f>
        <v/>
      </c>
      <c r="O13" s="220" t="str" cm="1">
        <f t="array" ref="O13">IF($C13="","",IF(AND(DataAsAt&lt;&gt;"Select Claim Period",DataAsAt&gt;='Cumulative Performance'!M$3),IFERROR(SUMPRODUCT(--('Actuals Achieved'!$G$3:$AH$3&lt;=M$3),'Actuals Achieved'!$G13:$AH13)/(SUMPRODUCT(--('Target Schedule'!$L$3:$U$3&lt;=M$3),'Target Schedule'!$L13:$U13)+'Target Schedule'!$G13),""),""))</f>
        <v/>
      </c>
      <c r="P13" s="221" t="str" cm="1">
        <f t="array" ref="P13">IF($C13="","",IF(AND(DataAsAt&lt;&gt;"Select Claim Period",DataAsAt&gt;='Cumulative Performance'!P$3),IFERROR(SUMPRODUCT(--('Target Schedule'!$K$3:$U$3&lt;=P$3),'Target Schedule'!$K13:$U13),""),""))</f>
        <v/>
      </c>
      <c r="Q13" s="219" t="str" cm="1">
        <f t="array" ref="Q13">IF($C13="","",IF(AND(DataAsAt&lt;&gt;"Select Claim Period",DataAsAt&gt;='Cumulative Performance'!P$3),IFERROR(SUMPRODUCT(--('Actuals Achieved'!$G$3:$AH$3&lt;=P$3),'Actuals Achieved'!$G13:$AH13),""),""))</f>
        <v/>
      </c>
      <c r="R13" s="220" t="str" cm="1">
        <f t="array" ref="R13">IF($C13="","",IF(AND(DataAsAt&lt;&gt;"Select Claim Period",DataAsAt&gt;='Cumulative Performance'!P$3),IFERROR(SUMPRODUCT(--('Actuals Achieved'!$G$3:$AH$3&lt;=P$3),'Actuals Achieved'!$G13:$AH13)/(SUMPRODUCT(--('Target Schedule'!$L$3:$U$3&lt;=P$3),'Target Schedule'!$L13:$U13)+'Target Schedule'!$G13),""),""))</f>
        <v/>
      </c>
      <c r="S13" s="221" t="str" cm="1">
        <f t="array" ref="S13">IF($C13="","",IF(AND(DataAsAt&lt;&gt;"Select Claim Period",DataAsAt&gt;='Cumulative Performance'!S$3),IFERROR(SUMPRODUCT(--('Target Schedule'!$K$3:$U$3&lt;=S$3),'Target Schedule'!$K13:$U13),""),""))</f>
        <v/>
      </c>
      <c r="T13" s="219" t="str" cm="1">
        <f t="array" ref="T13">IF($C13="","",IF(AND(DataAsAt&lt;&gt;"Select Claim Period",DataAsAt&gt;='Cumulative Performance'!S$3),IFERROR(SUMPRODUCT(--('Actuals Achieved'!$G$3:$AH$3&lt;=S$3),'Actuals Achieved'!$G13:$AH13),""),""))</f>
        <v/>
      </c>
      <c r="U13" s="220" t="str" cm="1">
        <f t="array" ref="U13">IF($C13="","",IF(AND(DataAsAt&lt;&gt;"Select Claim Period",DataAsAt&gt;='Cumulative Performance'!S$3),IFERROR(SUMPRODUCT(--('Actuals Achieved'!$G$3:$AH$3&lt;=S$3),'Actuals Achieved'!$G13:$AH13)/(SUMPRODUCT(--('Target Schedule'!$L$3:$U$3&lt;=S$3),'Target Schedule'!$L13:$U13)+'Target Schedule'!$G13),""),""))</f>
        <v/>
      </c>
      <c r="V13" s="221" t="str" cm="1">
        <f t="array" ref="V13">IF($C13="","",IF(AND(DataAsAt&lt;&gt;"Select Claim Period",DataAsAt&gt;='Cumulative Performance'!V$3),IFERROR(SUMPRODUCT(--('Target Schedule'!$K$3:$U$3&lt;=V$3),'Target Schedule'!$K13:$U13),""),""))</f>
        <v/>
      </c>
      <c r="W13" s="219" t="str" cm="1">
        <f t="array" ref="W13">IF($C13="","",IF(AND(DataAsAt&lt;&gt;"Select Claim Period",DataAsAt&gt;='Cumulative Performance'!V$3),IFERROR(SUMPRODUCT(--('Actuals Achieved'!$G$3:$AH$3&lt;=V$3),'Actuals Achieved'!$G13:$AH13),""),""))</f>
        <v/>
      </c>
      <c r="X13" s="220" t="str" cm="1">
        <f t="array" ref="X13">IF($C13="","",IF(AND(DataAsAt&lt;&gt;"Select Claim Period",DataAsAt&gt;='Cumulative Performance'!V$3),IFERROR(SUMPRODUCT(--('Actuals Achieved'!$G$3:$AH$3&lt;=V$3),'Actuals Achieved'!$G13:$AH13)/(SUMPRODUCT(--('Target Schedule'!$L$3:$U$3&lt;=V$3),'Target Schedule'!$L13:$U13)+'Target Schedule'!$G13),""),""))</f>
        <v/>
      </c>
      <c r="Y13" s="221" t="str" cm="1">
        <f t="array" ref="Y13">IF($C13="","",IF(AND(DataAsAt&lt;&gt;"Select Claim Period",DataAsAt&gt;='Cumulative Performance'!Y$3),IFERROR(SUMPRODUCT(--('Target Schedule'!$K$3:$U$3&lt;=Y$3),'Target Schedule'!$K13:$U13),""),""))</f>
        <v/>
      </c>
      <c r="Z13" s="219" t="str" cm="1">
        <f t="array" ref="Z13">IF($C13="","",IF(AND(DataAsAt&lt;&gt;"Select Claim Period",DataAsAt&gt;='Cumulative Performance'!Y$3),IFERROR(SUMPRODUCT(--('Actuals Achieved'!$G$3:$AH$3&lt;=Y$3),'Actuals Achieved'!$G13:$AH13),""),""))</f>
        <v/>
      </c>
      <c r="AA13" s="220" t="str" cm="1">
        <f t="array" ref="AA13">IF($C13="","",IF(AND(DataAsAt&lt;&gt;"Select Claim Period",DataAsAt&gt;='Cumulative Performance'!Y$3),IFERROR(SUMPRODUCT(--('Actuals Achieved'!$G$3:$AH$3&lt;=Y$3),'Actuals Achieved'!$G13:$AH13)/(SUMPRODUCT(--('Target Schedule'!$L$3:$U$3&lt;=Y$3),'Target Schedule'!$L13:$U13)+'Target Schedule'!$G13),""),""))</f>
        <v/>
      </c>
      <c r="AB13" s="221" t="str" cm="1">
        <f t="array" ref="AB13">IF($C13="","",IF(AND(DataAsAt&lt;&gt;"Select Claim Period",DataAsAt&gt;='Cumulative Performance'!AB$3),IFERROR(SUMPRODUCT(--('Target Schedule'!$K$3:$U$3&lt;=AB$3),'Target Schedule'!$K13:$U13),""),""))</f>
        <v/>
      </c>
      <c r="AC13" s="219" t="str" cm="1">
        <f t="array" ref="AC13">IF($C13="","",IF(AND(DataAsAt&lt;&gt;"Select Claim Period",DataAsAt&gt;='Cumulative Performance'!AB$3),IFERROR(SUMPRODUCT(--('Actuals Achieved'!$G$3:$AH$3&lt;=AB$3),'Actuals Achieved'!$G13:$AH13),""),""))</f>
        <v/>
      </c>
      <c r="AD13" s="220" t="str" cm="1">
        <f t="array" ref="AD13">IF($C13="","",IF(AND(DataAsAt&lt;&gt;"Select Claim Period",DataAsAt&gt;='Cumulative Performance'!AB$3),IFERROR(SUMPRODUCT(--('Actuals Achieved'!$G$3:$AH$3&lt;=AB$3),'Actuals Achieved'!$G13:$AH13)/(SUMPRODUCT(--('Target Schedule'!$L$3:$U$3&lt;=AB$3),'Target Schedule'!$L13:$U13)+'Target Schedule'!$G13),""),""))</f>
        <v/>
      </c>
      <c r="AE13" s="221" t="str" cm="1">
        <f t="array" ref="AE13">IF($C13="","",IF(AND(DataAsAt&lt;&gt;"Select Claim Period",DataAsAt&gt;='Cumulative Performance'!AE$3),IFERROR(SUMPRODUCT(--('Target Schedule'!$K$3:$U$3&lt;=AE$3),'Target Schedule'!$K13:$U13),""),""))</f>
        <v/>
      </c>
      <c r="AF13" s="219" t="str" cm="1">
        <f t="array" ref="AF13">IF($C13="","",IF(AND(DataAsAt&lt;&gt;"Select Claim Period",DataAsAt&gt;='Cumulative Performance'!AE$3),IFERROR(SUMPRODUCT(--('Actuals Achieved'!$G$3:$AH$3&lt;=AE$3),'Actuals Achieved'!$G13:$AH13),""),""))</f>
        <v/>
      </c>
      <c r="AG13" s="222" t="str" cm="1">
        <f t="array" ref="AG13">IF($C13="","",IF(AND(DataAsAt&lt;&gt;"Select Claim Period",DataAsAt&gt;='Cumulative Performance'!AE$3),IFERROR(SUMPRODUCT(--('Actuals Achieved'!$G$3:$AH$3&lt;=AE$3),'Actuals Achieved'!$G13:$AH13)/(SUMPRODUCT(--('Target Schedule'!$L$3:$U$3&lt;=AE$3),'Target Schedule'!$L13:$U13)+'Target Schedule'!$G13),""),""))</f>
        <v/>
      </c>
      <c r="AH13" s="223"/>
      <c r="AI13" s="297"/>
      <c r="AJ13" s="223"/>
      <c r="AK13" s="227" t="str">
        <f>IF($C13="","",IF(AND(DataAsAt&lt;&gt;"Select Claim Period",DataAsAt&gt;='Quarterly Performance'!D$3),IFERROR('Target Schedule'!F13,""),""))</f>
        <v/>
      </c>
      <c r="AL13" s="219" t="str">
        <f>IF($C13="","",IF(AND(DataAsAt&lt;&gt;"Select Claim Period",DataAsAt&gt;='Quarterly Performance'!D$3),IFERROR('Actuals Achieved'!E13,""),""))</f>
        <v/>
      </c>
      <c r="AM13" s="219" t="str">
        <f t="shared" si="2"/>
        <v/>
      </c>
      <c r="AN13" s="230" t="str">
        <f t="shared" ref="AN13" si="4">IFERROR(AL13/AK13,"")</f>
        <v/>
      </c>
    </row>
    <row r="14" spans="1:53" ht="17.25" thickBot="1" x14ac:dyDescent="0.35">
      <c r="C14" s="77" t="s">
        <v>9</v>
      </c>
      <c r="D14" s="210"/>
      <c r="E14" s="210"/>
      <c r="F14" s="211"/>
      <c r="G14" s="210"/>
      <c r="H14" s="210"/>
      <c r="I14" s="211"/>
      <c r="J14" s="210"/>
      <c r="K14" s="210"/>
      <c r="L14" s="211"/>
      <c r="M14" s="210"/>
      <c r="N14" s="210"/>
      <c r="O14" s="211"/>
      <c r="P14" s="210"/>
      <c r="Q14" s="210"/>
      <c r="R14" s="211"/>
      <c r="S14" s="210"/>
      <c r="T14" s="210"/>
      <c r="U14" s="211"/>
      <c r="V14" s="210"/>
      <c r="W14" s="210"/>
      <c r="X14" s="211"/>
      <c r="Y14" s="210"/>
      <c r="Z14" s="210"/>
      <c r="AA14" s="211"/>
      <c r="AB14" s="210"/>
      <c r="AC14" s="210"/>
      <c r="AD14" s="211"/>
      <c r="AE14" s="210"/>
      <c r="AF14" s="210"/>
      <c r="AG14" s="211"/>
      <c r="AH14" s="193"/>
      <c r="AI14" s="223" t="s">
        <v>232</v>
      </c>
      <c r="AJ14" s="193"/>
      <c r="AK14" s="231"/>
      <c r="AL14" s="231"/>
      <c r="AM14" s="210"/>
      <c r="AN14" s="231"/>
    </row>
    <row r="15" spans="1:53" x14ac:dyDescent="0.3">
      <c r="B15" s="16"/>
      <c r="C15" s="274" t="str">
        <f>IF(POSelected&lt;&gt;"Cor/2/1",IF(Lists!D2&lt;&gt;"",Lists!D2,""),IF(Lists!E2&lt;&gt;"",Lists!E2,""))</f>
        <v>Number who move into education or training on leaving</v>
      </c>
      <c r="D15" s="207">
        <f>IF($C15="","",IF(AND(DataAsAt&lt;&gt;"Select Claim Period",DataAsAt&gt;='Cumulative Performance'!D$3),IFERROR(INDEX('Target Schedule'!$L$15:$L$18,MATCH('Cumulative Performance'!$C15,'Target Schedule'!$C$15:$C$18,0))+'Target Schedule'!G15,""),""))</f>
        <v>175</v>
      </c>
      <c r="E15" s="201">
        <f>IF($C15="","",IF(AND(DataAsAt&lt;&gt;"Select Claim Period",DataAsAt&gt;='Cumulative Performance'!D$3),IFERROR(INDEX('Actuals Achieved'!$Y$15:$Y$22,MATCH('Cumulative Performance'!$C15,'Actuals Achieved'!$B$15:$B$22,0))+AI15,""),""))</f>
        <v>175</v>
      </c>
      <c r="F15" s="209">
        <f>IFERROR(IF(D15&gt;=0,E15/D15),"")</f>
        <v>1</v>
      </c>
      <c r="G15" s="207">
        <f>IF($C15="","",IF(AND(DataAsAt&lt;&gt;"Select Claim Period",DataAsAt&gt;='Cumulative Performance'!G$3),IFERROR(INDEX('Target Schedule'!$M$15:$M$18,MATCH('Cumulative Performance'!$C15,'Target Schedule'!$C$15:$C$18,0))+D15,""),""))</f>
        <v>184</v>
      </c>
      <c r="H15" s="208">
        <f>IF($C15="","",IF(AND(DataAsAt&lt;&gt;"Select Claim Period",DataAsAt&gt;='Cumulative Performance'!G$3),IFERROR(INDEX('Actuals Achieved'!$Z$15:$Z$22,MATCH('Cumulative Performance'!$C15,'Actuals Achieved'!$B$15:$B$22,0))+E15,""),""))</f>
        <v>186</v>
      </c>
      <c r="I15" s="209">
        <f>IFERROR(IF(G15&gt;=0,H15/G15),"")</f>
        <v>1.0108695652173914</v>
      </c>
      <c r="J15" s="207">
        <f>IF($C15="","",IF(AND(DataAsAt&lt;&gt;"Select Claim Period",DataAsAt&gt;='Cumulative Performance'!J$3),IFERROR(INDEX('Target Schedule'!$N$15:$N$18,MATCH('Cumulative Performance'!$C15,'Target Schedule'!$C$15:$C$18,0))+G15,""),""))</f>
        <v>216</v>
      </c>
      <c r="K15" s="208">
        <f>IF($C15="","",IF(AND(DataAsAt&lt;&gt;"Select Claim Period",DataAsAt&gt;='Cumulative Performance'!J$3),IFERROR(INDEX('Actuals Achieved'!$AA$15:$AA$22,MATCH('Cumulative Performance'!$C15,'Actuals Achieved'!$B$15:$B$22,0))+H15,""),""))</f>
        <v>189</v>
      </c>
      <c r="L15" s="209">
        <f>IFERROR(IF(J15&gt;=0,K15/J15),"")</f>
        <v>0.875</v>
      </c>
      <c r="M15" s="207">
        <f>IF($C15="","",IF(AND(DataAsAt&lt;&gt;"Select Claim Period",DataAsAt&gt;='Cumulative Performance'!M$3),IFERROR(INDEX('Target Schedule'!$O$15:$O$18,MATCH('Cumulative Performance'!$C15,'Target Schedule'!$C$15:$C$18,0))+J15,""),""))</f>
        <v>246</v>
      </c>
      <c r="N15" s="208">
        <f>IF($C15="","",IF(AND(DataAsAt&lt;&gt;"Select Claim Period",DataAsAt&gt;='Cumulative Performance'!M$3),IFERROR(INDEX('Actuals Achieved'!$AB$15:$AB$22,MATCH('Cumulative Performance'!$C15,'Actuals Achieved'!$B$15:$B$22,0))+K15,""),""))</f>
        <v>196</v>
      </c>
      <c r="O15" s="209">
        <f>IFERROR(IF(M15&gt;=0,N15/M15),"")</f>
        <v>0.7967479674796748</v>
      </c>
      <c r="P15" s="207">
        <f>IF($C15="","",IF(AND(DataAsAt&lt;&gt;"Select Claim Period",DataAsAt&gt;='Cumulative Performance'!P$3),IFERROR(INDEX('Target Schedule'!$P$15:$P$18,MATCH('Cumulative Performance'!$C15,'Target Schedule'!$C$15:$C$18,0))+M15,""),""))</f>
        <v>276</v>
      </c>
      <c r="Q15" s="208">
        <f>IF($C15="","",IF(AND(DataAsAt&lt;&gt;"Select Claim Period",DataAsAt&gt;='Cumulative Performance'!P$3),IFERROR(INDEX('Actuals Achieved'!$AC$15:$AC$22,MATCH('Cumulative Performance'!$C15,'Actuals Achieved'!$B$15:$B$22,0))+N15,""),""))</f>
        <v>205</v>
      </c>
      <c r="R15" s="209">
        <f>IFERROR(IF(P15&gt;=0,Q15/P15),"")</f>
        <v>0.74275362318840576</v>
      </c>
      <c r="S15" s="207">
        <f>IF($C15="","",IF(AND(DataAsAt&lt;&gt;"Select Claim Period",DataAsAt&gt;='Cumulative Performance'!S$3),IFERROR(INDEX('Target Schedule'!$Q$15:$Q$18,MATCH('Cumulative Performance'!$C15,'Target Schedule'!$C$15:$C$18,0))+P15,""),""))</f>
        <v>306</v>
      </c>
      <c r="T15" s="208">
        <f>IF($C15="","",IF(AND(DataAsAt&lt;&gt;"Select Claim Period",DataAsAt&gt;='Cumulative Performance'!S$3),IFERROR(INDEX('Actuals Achieved'!$AD$15:$AD$22,MATCH('Cumulative Performance'!$C15,'Actuals Achieved'!$B$15:$B$22,0))+Q15,""),""))</f>
        <v>213</v>
      </c>
      <c r="U15" s="209">
        <f>IFERROR(IF(S15&gt;=0,T15/S15),"")</f>
        <v>0.69607843137254899</v>
      </c>
      <c r="V15" s="292" t="str">
        <f>IF($C15="","",IF(AND(DataAsAt&lt;&gt;"Select Claim Period",DataAsAt&gt;='Cumulative Performance'!V$3),IFERROR(INDEX('Target Schedule'!$R$15:$R$18,MATCH('Cumulative Performance'!$C15,'Target Schedule'!$C$15:$C$18,0))+S15,""),""))</f>
        <v/>
      </c>
      <c r="W15" s="219" t="str">
        <f>IF($C15="","",IF(AND(DataAsAt&lt;&gt;"Select Claim Period",DataAsAt&gt;='Cumulative Performance'!V$3),IFERROR(INDEX('Actuals Achieved'!$AE$15:$AE$22,MATCH('Cumulative Performance'!$C15,'Actuals Achieved'!$B$15:$B$22,0))+T15,""),""))</f>
        <v/>
      </c>
      <c r="X15" s="209" t="str">
        <f>IFERROR(IF(V15&gt;=0,W15/V15),"")</f>
        <v/>
      </c>
      <c r="Y15" s="207" t="str">
        <f>IF($C15="","",IF(AND(DataAsAt&lt;&gt;"Select Claim Period",DataAsAt&gt;='Cumulative Performance'!Y$3),IFERROR(INDEX('Target Schedule'!$S$15:$S$18,MATCH('Cumulative Performance'!$C15,'Target Schedule'!$C$15:$C$18,0))+V15,""),""))</f>
        <v/>
      </c>
      <c r="Z15" s="208" t="str">
        <f>IF($C15="","",IF(AND(DataAsAt&lt;&gt;"Select Claim Period",DataAsAt&gt;='Cumulative Performance'!Y$3),IFERROR(INDEX('Actuals Achieved'!$AF$15:$AF$22,MATCH('Cumulative Performance'!$C15,'Actuals Achieved'!$B$15:$B$22,0))+W15,""),""))</f>
        <v/>
      </c>
      <c r="AA15" s="209" t="str">
        <f>IFERROR(IF(Y15&gt;=0,Z15/Y15),"")</f>
        <v/>
      </c>
      <c r="AB15" s="207" t="str">
        <f>IF($C15="","",IF(AND(DataAsAt&lt;&gt;"Select Claim Period",DataAsAt&gt;='Cumulative Performance'!AB$3),IFERROR(INDEX('Target Schedule'!$T$15:$T$18,MATCH('Cumulative Performance'!$C15,'Target Schedule'!$C$15:$C$18,0))+Y15,""),""))</f>
        <v/>
      </c>
      <c r="AC15" s="208" t="str">
        <f>IF($C15="","",IF(AND(DataAsAt&lt;&gt;"Select Claim Period",DataAsAt&gt;='Cumulative Performance'!AB$3),IFERROR(INDEX('Actuals Achieved'!$AG$15:$AG$22,MATCH('Cumulative Performance'!$C15,'Actuals Achieved'!$B$15:$B$22,0))+Z15,""),""))</f>
        <v/>
      </c>
      <c r="AD15" s="209" t="str">
        <f>IFERROR(IF(AB15&gt;=0,AC15/AB15),"")</f>
        <v/>
      </c>
      <c r="AE15" s="207" t="str">
        <f>IF($C15="","",IF(AND(DataAsAt&lt;&gt;"Select Claim Period",DataAsAt&gt;='Cumulative Performance'!AE$3),IFERROR(INDEX('Target Schedule'!$U$15:$U$18,MATCH('Cumulative Performance'!$C15,'Target Schedule'!$C$15:$C$18,0))+AB15,""),""))</f>
        <v/>
      </c>
      <c r="AF15" s="208" t="str">
        <f>IF($C15="","",IF(AND(DataAsAt&lt;&gt;"Select Claim Period",DataAsAt&gt;='Cumulative Performance'!AE$3),IFERROR(INDEX('Actuals Achieved'!$AH$15:$AH$22,MATCH('Cumulative Performance'!$C15,'Actuals Achieved'!$B$15:$B$22,0))+AC15,""),""))</f>
        <v/>
      </c>
      <c r="AG15" s="232" t="str">
        <f>IFERROR(IF(AE15&gt;=0,AF15/AE15),"")</f>
        <v/>
      </c>
      <c r="AH15" s="223"/>
      <c r="AI15" s="298">
        <f>'Target Schedule'!G15</f>
        <v>160</v>
      </c>
      <c r="AJ15" s="223"/>
      <c r="AK15" s="233">
        <f>IF($C15="","",IF(AND(DataAsAt&lt;&gt;"Select Claim Period",DataAsAt&gt;='Quarterly Performance'!D$3),IFERROR('Target Schedule'!F15,""),""))</f>
        <v>398</v>
      </c>
      <c r="AL15" s="234">
        <f>IF($C15="","",IF(AND(DataAsAt&lt;&gt;"Select Claim Period",DataAsAt&gt;='Quarterly Performance'!D$3),IFERROR('Actuals Achieved'!E15,""),""))</f>
        <v>218</v>
      </c>
      <c r="AM15" s="249">
        <f>IFERROR(AL15-AK15,"")</f>
        <v>-180</v>
      </c>
      <c r="AN15" s="235">
        <f t="shared" ref="AN15:AN19" si="5">IFERROR(AL15/AK15,"")</f>
        <v>0.54773869346733672</v>
      </c>
    </row>
    <row r="16" spans="1:53" x14ac:dyDescent="0.3">
      <c r="B16" s="16"/>
      <c r="C16" s="130" t="str">
        <f>IF(POSelected&lt;&gt;"Cor/2/1",IF(Lists!D3&lt;&gt;"",Lists!D3,""),IF(Lists!E3&lt;&gt;"",Lists!E3,""))</f>
        <v>(R1)Unemployed participants into employment</v>
      </c>
      <c r="D16" s="207">
        <f>IF($C16="","",IF(AND(DataAsAt&lt;&gt;"Select Claim Period",DataAsAt&gt;='Cumulative Performance'!D$3),IFERROR(INDEX('Target Schedule'!$L$15:$L$18,MATCH('Cumulative Performance'!$C16,'Target Schedule'!$C$15:$C$18,0))+'Target Schedule'!G16,""),""))</f>
        <v>115</v>
      </c>
      <c r="E16" s="201">
        <f>IF($C16="","",IF(AND(DataAsAt&lt;&gt;"Select Claim Period",DataAsAt&gt;='Cumulative Performance'!D$3),IFERROR(INDEX('Actuals Achieved'!$Y$15:$Y$22,MATCH('Cumulative Performance'!$C16,'Actuals Achieved'!$B$15:$B$22,0))+AI16,""),""))</f>
        <v>115</v>
      </c>
      <c r="F16" s="202">
        <f t="shared" ref="F16:F18" si="6">IFERROR(IF(D16&gt;=0,E16/D16),"")</f>
        <v>1</v>
      </c>
      <c r="G16" s="207">
        <f>IF($C16="","",IF(AND(DataAsAt&lt;&gt;"Select Claim Period",DataAsAt&gt;='Cumulative Performance'!G$3),IFERROR(INDEX('Target Schedule'!$M$15:$M$18,MATCH('Cumulative Performance'!$C16,'Target Schedule'!$C$15:$C$18,0))+D16,""),""))</f>
        <v>125</v>
      </c>
      <c r="H16" s="201">
        <f>IF($C16="","",IF(AND(DataAsAt&lt;&gt;"Select Claim Period",DataAsAt&gt;='Cumulative Performance'!G$3),IFERROR(INDEX('Actuals Achieved'!$Z$15:$Z$22,MATCH('Cumulative Performance'!$C16,'Actuals Achieved'!$B$15:$B$22,0))+E16,""),""))</f>
        <v>125</v>
      </c>
      <c r="I16" s="202">
        <f t="shared" ref="I16:I18" si="7">IFERROR(IF(G16&gt;=0,H16/G16),"")</f>
        <v>1</v>
      </c>
      <c r="J16" s="207">
        <f>IF($C16="","",IF(AND(DataAsAt&lt;&gt;"Select Claim Period",DataAsAt&gt;='Cumulative Performance'!J$3),IFERROR(INDEX('Target Schedule'!$N$15:$N$18,MATCH('Cumulative Performance'!$C16,'Target Schedule'!$C$15:$C$18,0))+G16,""),""))</f>
        <v>130</v>
      </c>
      <c r="K16" s="201">
        <f>IF($C16="","",IF(AND(DataAsAt&lt;&gt;"Select Claim Period",DataAsAt&gt;='Cumulative Performance'!J$3),IFERROR(INDEX('Actuals Achieved'!$AA$15:$AA$22,MATCH('Cumulative Performance'!$C16,'Actuals Achieved'!$B$15:$B$22,0))+H16,""),""))</f>
        <v>137</v>
      </c>
      <c r="L16" s="202">
        <f t="shared" ref="L16:L18" si="8">IFERROR(IF(J16&gt;=0,K16/J16),"")</f>
        <v>1.0538461538461539</v>
      </c>
      <c r="M16" s="207">
        <f>IF($C16="","",IF(AND(DataAsAt&lt;&gt;"Select Claim Period",DataAsAt&gt;='Cumulative Performance'!M$3),IFERROR(INDEX('Target Schedule'!$O$15:$O$18,MATCH('Cumulative Performance'!$C16,'Target Schedule'!$C$15:$C$18,0))+J16,""),""))</f>
        <v>135</v>
      </c>
      <c r="N16" s="201">
        <f>IF($C16="","",IF(AND(DataAsAt&lt;&gt;"Select Claim Period",DataAsAt&gt;='Cumulative Performance'!M$3),IFERROR(INDEX('Actuals Achieved'!$AB$15:$AB$22,MATCH('Cumulative Performance'!$C16,'Actuals Achieved'!$B$15:$B$22,0))+K16,""),""))</f>
        <v>147</v>
      </c>
      <c r="O16" s="202">
        <f t="shared" ref="O16:O18" si="9">IFERROR(IF(M16&gt;=0,N16/M16),"")</f>
        <v>1.0888888888888888</v>
      </c>
      <c r="P16" s="207">
        <f>IF($C16="","",IF(AND(DataAsAt&lt;&gt;"Select Claim Period",DataAsAt&gt;='Cumulative Performance'!P$3),IFERROR(INDEX('Target Schedule'!$P$15:$P$18,MATCH('Cumulative Performance'!$C16,'Target Schedule'!$C$15:$C$18,0))+M16,""),""))</f>
        <v>140</v>
      </c>
      <c r="Q16" s="201">
        <f>IF($C16="","",IF(AND(DataAsAt&lt;&gt;"Select Claim Period",DataAsAt&gt;='Cumulative Performance'!P$3),IFERROR(INDEX('Actuals Achieved'!$AC$15:$AC$22,MATCH('Cumulative Performance'!$C16,'Actuals Achieved'!$B$15:$B$22,0))+N16,""),""))</f>
        <v>157</v>
      </c>
      <c r="R16" s="202">
        <f t="shared" ref="R16:R18" si="10">IFERROR(IF(P16&gt;=0,Q16/P16),"")</f>
        <v>1.1214285714285714</v>
      </c>
      <c r="S16" s="207">
        <f>IF($C16="","",IF(AND(DataAsAt&lt;&gt;"Select Claim Period",DataAsAt&gt;='Cumulative Performance'!S$3),IFERROR(INDEX('Target Schedule'!$Q$15:$Q$18,MATCH('Cumulative Performance'!$C16,'Target Schedule'!$C$15:$C$18,0))+P16,""),""))</f>
        <v>145</v>
      </c>
      <c r="T16" s="201">
        <f>IF($C16="","",IF(AND(DataAsAt&lt;&gt;"Select Claim Period",DataAsAt&gt;='Cumulative Performance'!S$3),IFERROR(INDEX('Actuals Achieved'!$AD$15:$AD$22,MATCH('Cumulative Performance'!$C16,'Actuals Achieved'!$B$15:$B$22,0))+Q16,""),""))</f>
        <v>163</v>
      </c>
      <c r="U16" s="202">
        <f t="shared" ref="U16:U18" si="11">IFERROR(IF(S16&gt;=0,T16/S16),"")</f>
        <v>1.1241379310344828</v>
      </c>
      <c r="V16" s="207" t="str">
        <f>IF($C16="","",IF(AND(DataAsAt&lt;&gt;"Select Claim Period",DataAsAt&gt;='Cumulative Performance'!V$3),IFERROR(INDEX('Target Schedule'!$R$15:$R$18,MATCH('Cumulative Performance'!$C16,'Target Schedule'!$C$15:$C$18,0))+S16,""),""))</f>
        <v/>
      </c>
      <c r="W16" s="219" t="str">
        <f>IF($C16="","",IF(AND(DataAsAt&lt;&gt;"Select Claim Period",DataAsAt&gt;='Cumulative Performance'!V$3),IFERROR(INDEX('Actuals Achieved'!$AE$15:$AE$22,MATCH('Cumulative Performance'!$C16,'Actuals Achieved'!$B$15:$B$22,0))+T16,""),""))</f>
        <v/>
      </c>
      <c r="X16" s="202" t="str">
        <f t="shared" ref="X16:X18" si="12">IFERROR(IF(V16&gt;=0,W16/V16),"")</f>
        <v/>
      </c>
      <c r="Y16" s="207" t="str">
        <f>IF($C16="","",IF(AND(DataAsAt&lt;&gt;"Select Claim Period",DataAsAt&gt;='Cumulative Performance'!Y$3),IFERROR(INDEX('Target Schedule'!$S$15:$S$18,MATCH('Cumulative Performance'!$C16,'Target Schedule'!$C$15:$C$18,0))+V16,""),""))</f>
        <v/>
      </c>
      <c r="Z16" s="201" t="str">
        <f>IF($C16="","",IF(AND(DataAsAt&lt;&gt;"Select Claim Period",DataAsAt&gt;='Cumulative Performance'!Y$3),IFERROR(INDEX('Actuals Achieved'!$AF$15:$AF$22,MATCH('Cumulative Performance'!$C16,'Actuals Achieved'!$B$15:$B$22,0))+W16,""),""))</f>
        <v/>
      </c>
      <c r="AA16" s="202" t="str">
        <f t="shared" ref="AA16:AA18" si="13">IFERROR(IF(Y16&gt;=0,Z16/Y16),"")</f>
        <v/>
      </c>
      <c r="AB16" s="207" t="str">
        <f>IF($C16="","",IF(AND(DataAsAt&lt;&gt;"Select Claim Period",DataAsAt&gt;='Cumulative Performance'!AB$3),IFERROR(INDEX('Target Schedule'!$T$15:$T$18,MATCH('Cumulative Performance'!$C16,'Target Schedule'!$C$15:$C$18,0))+Y16,""),""))</f>
        <v/>
      </c>
      <c r="AC16" s="201" t="str">
        <f>IF($C16="","",IF(AND(DataAsAt&lt;&gt;"Select Claim Period",DataAsAt&gt;='Cumulative Performance'!AB$3),IFERROR(INDEX('Actuals Achieved'!$AG$15:$AG$22,MATCH('Cumulative Performance'!$C16,'Actuals Achieved'!$B$15:$B$22,0))+Z16,""),""))</f>
        <v/>
      </c>
      <c r="AD16" s="202" t="str">
        <f t="shared" ref="AD16:AD18" si="14">IFERROR(IF(AB16&gt;=0,AC16/AB16),"")</f>
        <v/>
      </c>
      <c r="AE16" s="207" t="str">
        <f>IF($C16="","",IF(AND(DataAsAt&lt;&gt;"Select Claim Period",DataAsAt&gt;='Cumulative Performance'!AE$3),IFERROR(INDEX('Target Schedule'!$U$15:$U$18,MATCH('Cumulative Performance'!$C16,'Target Schedule'!$C$15:$C$18,0))+AB16,""),""))</f>
        <v/>
      </c>
      <c r="AF16" s="201" t="str">
        <f>IF($C16="","",IF(AND(DataAsAt&lt;&gt;"Select Claim Period",DataAsAt&gt;='Cumulative Performance'!AE$3),IFERROR(INDEX('Actuals Achieved'!$AH$15:$AH$22,MATCH('Cumulative Performance'!$C16,'Actuals Achieved'!$B$15:$B$22,0))+AC16,""),""))</f>
        <v/>
      </c>
      <c r="AG16" s="236" t="str">
        <f t="shared" ref="AG16:AG18" si="15">IFERROR(IF(AE16&gt;=0,AF16/AE16),"")</f>
        <v/>
      </c>
      <c r="AH16" s="223"/>
      <c r="AI16" s="298">
        <f>'Target Schedule'!G16</f>
        <v>112</v>
      </c>
      <c r="AJ16" s="223"/>
      <c r="AK16" s="227">
        <f>IF($C16="","",IF(AND(DataAsAt&lt;&gt;"Select Claim Period",DataAsAt&gt;='Quarterly Performance'!D$3),IFERROR('Target Schedule'!F16,""),""))</f>
        <v>160</v>
      </c>
      <c r="AL16" s="228">
        <f>IF($C16="","",IF(AND(DataAsAt&lt;&gt;"Select Claim Period",DataAsAt&gt;='Quarterly Performance'!D$3),IFERROR('Actuals Achieved'!E17,""),""))</f>
        <v>165</v>
      </c>
      <c r="AM16" s="249">
        <f t="shared" ref="AM16:AM19" si="16">IFERROR(AL16-AK16,"")</f>
        <v>5</v>
      </c>
      <c r="AN16" s="229">
        <f t="shared" si="5"/>
        <v>1.03125</v>
      </c>
    </row>
    <row r="17" spans="1:40" ht="33" x14ac:dyDescent="0.3">
      <c r="B17" s="16"/>
      <c r="C17" s="152" t="str">
        <f>IF(POSelected&lt;&gt;"Cor/2/1",IF(Lists!D4&lt;&gt;"",Lists!D4,""),IF(Lists!E4&lt;&gt;"",Lists!E4,""))</f>
        <v>(R2)Economically inactive into employment, including self employment, or into job search on leaving</v>
      </c>
      <c r="D17" s="207">
        <f>IF($C17="","",IF(AND(DataAsAt&lt;&gt;"Select Claim Period",DataAsAt&gt;='Cumulative Performance'!D$3),IFERROR(INDEX('Target Schedule'!$L$15:$L$18,MATCH('Cumulative Performance'!$C17,'Target Schedule'!$C$15:$C$18,0))+'Target Schedule'!G17,""),""))</f>
        <v>225</v>
      </c>
      <c r="E17" s="200">
        <f>IF($C17="","",IF(AND(DataAsAt&lt;&gt;"Select Claim Period",DataAsAt&gt;='Cumulative Performance'!D$3),IFERROR(INDEX('Actuals Achieved'!$Y$15:$Y$22,MATCH('Cumulative Performance'!$C17,'Actuals Achieved'!$B$15:$B$22,0))+AI17,""),""))</f>
        <v>225</v>
      </c>
      <c r="F17" s="202">
        <f t="shared" si="6"/>
        <v>1</v>
      </c>
      <c r="G17" s="207">
        <f>IF($C17="","",IF(AND(DataAsAt&lt;&gt;"Select Claim Period",DataAsAt&gt;='Cumulative Performance'!G$3),IFERROR(INDEX('Target Schedule'!$M$15:$M$18,MATCH('Cumulative Performance'!$C17,'Target Schedule'!$C$15:$C$18,0))+D17,""),""))</f>
        <v>245</v>
      </c>
      <c r="H17" s="200">
        <f>IF($C17="","",IF(AND(DataAsAt&lt;&gt;"Select Claim Period",DataAsAt&gt;='Cumulative Performance'!G$3),IFERROR(INDEX('Actuals Achieved'!$Z$15:$Z$22,MATCH('Cumulative Performance'!$C17,'Actuals Achieved'!$B$15:$B$22,0))+E17,""),""))</f>
        <v>248</v>
      </c>
      <c r="I17" s="202">
        <f t="shared" si="7"/>
        <v>1.0122448979591836</v>
      </c>
      <c r="J17" s="207">
        <f>IF($C17="","",IF(AND(DataAsAt&lt;&gt;"Select Claim Period",DataAsAt&gt;='Cumulative Performance'!J$3),IFERROR(INDEX('Target Schedule'!$N$15:$N$18,MATCH('Cumulative Performance'!$C17,'Target Schedule'!$C$15:$C$18,0))+G17,""),""))</f>
        <v>274</v>
      </c>
      <c r="K17" s="200">
        <f>IF($C17="","",IF(AND(DataAsAt&lt;&gt;"Select Claim Period",DataAsAt&gt;='Cumulative Performance'!J$3),IFERROR(INDEX('Actuals Achieved'!$AA$15:$AA$22,MATCH('Cumulative Performance'!$C17,'Actuals Achieved'!$B$15:$B$22,0))+H17,""),""))</f>
        <v>259</v>
      </c>
      <c r="L17" s="202">
        <f t="shared" si="8"/>
        <v>0.94525547445255476</v>
      </c>
      <c r="M17" s="207">
        <f>IF($C17="","",IF(AND(DataAsAt&lt;&gt;"Select Claim Period",DataAsAt&gt;='Cumulative Performance'!M$3),IFERROR(INDEX('Target Schedule'!$O$15:$O$18,MATCH('Cumulative Performance'!$C17,'Target Schedule'!$C$15:$C$18,0))+J17,""),""))</f>
        <v>302</v>
      </c>
      <c r="N17" s="200">
        <f>IF($C17="","",IF(AND(DataAsAt&lt;&gt;"Select Claim Period",DataAsAt&gt;='Cumulative Performance'!M$3),IFERROR(INDEX('Actuals Achieved'!$AB$15:$AB$22,MATCH('Cumulative Performance'!$C17,'Actuals Achieved'!$B$15:$B$22,0))+K17,""),""))</f>
        <v>268</v>
      </c>
      <c r="O17" s="202">
        <f t="shared" si="9"/>
        <v>0.88741721854304634</v>
      </c>
      <c r="P17" s="207">
        <f>IF($C17="","",IF(AND(DataAsAt&lt;&gt;"Select Claim Period",DataAsAt&gt;='Cumulative Performance'!P$3),IFERROR(INDEX('Target Schedule'!$P$15:$P$18,MATCH('Cumulative Performance'!$C17,'Target Schedule'!$C$15:$C$18,0))+M17,""),""))</f>
        <v>330</v>
      </c>
      <c r="Q17" s="200">
        <f>IF($C17="","",IF(AND(DataAsAt&lt;&gt;"Select Claim Period",DataAsAt&gt;='Cumulative Performance'!P$3),IFERROR(INDEX('Actuals Achieved'!$AC$15:$AC$22,MATCH('Cumulative Performance'!$C17,'Actuals Achieved'!$B$15:$B$22,0))+N17,""),""))</f>
        <v>281</v>
      </c>
      <c r="R17" s="202">
        <f t="shared" si="10"/>
        <v>0.85151515151515156</v>
      </c>
      <c r="S17" s="207">
        <f>IF($C17="","",IF(AND(DataAsAt&lt;&gt;"Select Claim Period",DataAsAt&gt;='Cumulative Performance'!S$3),IFERROR(INDEX('Target Schedule'!$Q$15:$Q$18,MATCH('Cumulative Performance'!$C17,'Target Schedule'!$C$15:$C$18,0))+P17,""),""))</f>
        <v>358</v>
      </c>
      <c r="T17" s="200">
        <f>IF($C17="","",IF(AND(DataAsAt&lt;&gt;"Select Claim Period",DataAsAt&gt;='Cumulative Performance'!S$3),IFERROR(INDEX('Actuals Achieved'!$AD$15:$AD$22,MATCH('Cumulative Performance'!$C17,'Actuals Achieved'!$B$15:$B$22,0))+Q17,""),""))</f>
        <v>292</v>
      </c>
      <c r="U17" s="202">
        <f t="shared" si="11"/>
        <v>0.81564245810055869</v>
      </c>
      <c r="V17" s="207" t="str">
        <f>IF($C17="","",IF(AND(DataAsAt&lt;&gt;"Select Claim Period",DataAsAt&gt;='Cumulative Performance'!V$3),IFERROR(INDEX('Target Schedule'!$R$15:$R$18,MATCH('Cumulative Performance'!$C17,'Target Schedule'!$C$15:$C$18,0))+S17,""),""))</f>
        <v/>
      </c>
      <c r="W17" s="219" t="str">
        <f>IF($C17="","",IF(AND(DataAsAt&lt;&gt;"Select Claim Period",DataAsAt&gt;='Cumulative Performance'!V$3),IFERROR(INDEX('Actuals Achieved'!$AE$15:$AE$22,MATCH('Cumulative Performance'!$C17,'Actuals Achieved'!$B$15:$B$22,0))+T17,""),""))</f>
        <v/>
      </c>
      <c r="X17" s="202" t="str">
        <f t="shared" si="12"/>
        <v/>
      </c>
      <c r="Y17" s="207" t="str">
        <f>IF($C17="","",IF(AND(DataAsAt&lt;&gt;"Select Claim Period",DataAsAt&gt;='Cumulative Performance'!Y$3),IFERROR(INDEX('Target Schedule'!$S$15:$S$18,MATCH('Cumulative Performance'!$C17,'Target Schedule'!$C$15:$C$18,0))+V17,""),""))</f>
        <v/>
      </c>
      <c r="Z17" s="200" t="str">
        <f>IF($C17="","",IF(AND(DataAsAt&lt;&gt;"Select Claim Period",DataAsAt&gt;='Cumulative Performance'!Y$3),IFERROR(INDEX('Actuals Achieved'!$AF$15:$AF$22,MATCH('Cumulative Performance'!$C17,'Actuals Achieved'!$B$15:$B$22,0))+W17,""),""))</f>
        <v/>
      </c>
      <c r="AA17" s="202" t="str">
        <f t="shared" si="13"/>
        <v/>
      </c>
      <c r="AB17" s="207" t="str">
        <f>IF($C17="","",IF(AND(DataAsAt&lt;&gt;"Select Claim Period",DataAsAt&gt;='Cumulative Performance'!AB$3),IFERROR(INDEX('Target Schedule'!$T$15:$T$18,MATCH('Cumulative Performance'!$C17,'Target Schedule'!$C$15:$C$18,0))+Y17,""),""))</f>
        <v/>
      </c>
      <c r="AC17" s="200" t="str">
        <f>IF($C17="","",IF(AND(DataAsAt&lt;&gt;"Select Claim Period",DataAsAt&gt;='Cumulative Performance'!AB$3),IFERROR(INDEX('Actuals Achieved'!$AG$15:$AG$22,MATCH('Cumulative Performance'!$C17,'Actuals Achieved'!$B$15:$B$22,0))+Z17,""),""))</f>
        <v/>
      </c>
      <c r="AD17" s="202" t="str">
        <f t="shared" si="14"/>
        <v/>
      </c>
      <c r="AE17" s="207" t="str">
        <f>IF($C17="","",IF(AND(DataAsAt&lt;&gt;"Select Claim Period",DataAsAt&gt;='Cumulative Performance'!AE$3),IFERROR(INDEX('Target Schedule'!$U$15:$U$18,MATCH('Cumulative Performance'!$C17,'Target Schedule'!$C$15:$C$18,0))+AB17,""),""))</f>
        <v/>
      </c>
      <c r="AF17" s="200" t="str">
        <f>IF($C17="","",IF(AND(DataAsAt&lt;&gt;"Select Claim Period",DataAsAt&gt;='Cumulative Performance'!AE$3),IFERROR(INDEX('Actuals Achieved'!$AH$15:$AH$22,MATCH('Cumulative Performance'!$C17,'Actuals Achieved'!$B$15:$B$22,0))+AC17,""),""))</f>
        <v/>
      </c>
      <c r="AG17" s="236" t="str">
        <f t="shared" si="15"/>
        <v/>
      </c>
      <c r="AH17" s="223"/>
      <c r="AI17" s="298">
        <f>'Target Schedule'!G17</f>
        <v>207</v>
      </c>
      <c r="AJ17" s="223"/>
      <c r="AK17" s="227">
        <f>IF($C17="","",IF(AND(DataAsAt&lt;&gt;"Select Claim Period",DataAsAt&gt;='Quarterly Performance'!D$3),IFERROR('Target Schedule'!F17,""),""))</f>
        <v>443</v>
      </c>
      <c r="AL17" s="219">
        <f>IF($C17="","",IF(AND(DataAsAt&lt;&gt;"Select Claim Period",DataAsAt&gt;='Quarterly Performance'!D$3),IFERROR('Actuals Achieved'!E22,""),""))</f>
        <v>294</v>
      </c>
      <c r="AM17" s="249">
        <f t="shared" si="16"/>
        <v>-149</v>
      </c>
      <c r="AN17" s="229">
        <f t="shared" si="5"/>
        <v>0.66365688487584651</v>
      </c>
    </row>
    <row r="18" spans="1:40" x14ac:dyDescent="0.3">
      <c r="B18" s="16"/>
      <c r="C18" s="131" t="str">
        <f>IF(UPPER(LEFT(POSelected,3))="LON",Lists!D5,"")</f>
        <v/>
      </c>
      <c r="D18" s="207" t="str">
        <f>IF($C18="","",IF(AND(DataAsAt&lt;&gt;"Select Claim Period",DataAsAt&gt;='Cumulative Performance'!D$3),IFERROR(INDEX('Target Schedule'!$L$15:$L$18,MATCH('Cumulative Performance'!$C18,'Target Schedule'!$C$15:$C$18,0))+'Target Schedule'!G18,""),""))</f>
        <v/>
      </c>
      <c r="E18" s="200" t="str">
        <f>IF($C18="","",IF(AND(DataAsAt&lt;&gt;"Select Claim Period",DataAsAt&gt;='Cumulative Performance'!D$3),IFERROR(INDEX('Actuals Achieved'!$Y$15:$Y$22,MATCH('Cumulative Performance'!$C18,'Actuals Achieved'!$B$15:$B$22,0))+AI18,""),""))</f>
        <v/>
      </c>
      <c r="F18" s="202" t="str">
        <f t="shared" si="6"/>
        <v/>
      </c>
      <c r="G18" s="207" t="str">
        <f>IF($C18="","",IF(AND(DataAsAt&lt;&gt;"Select Claim Period",DataAsAt&gt;='Cumulative Performance'!G$3),IFERROR(INDEX('Target Schedule'!$M$15:$M$18,MATCH('Cumulative Performance'!$C18,'Target Schedule'!$C$15:$C$18,0))+D18,""),""))</f>
        <v/>
      </c>
      <c r="H18" s="200" t="str">
        <f>IF($C18="","",IF(AND(DataAsAt&lt;&gt;"Select Claim Period",DataAsAt&gt;='Cumulative Performance'!G$3),IFERROR(INDEX('Actuals Achieved'!$Z$15:$Z$22,MATCH('Cumulative Performance'!$C18,'Actuals Achieved'!$B$15:$B$22,0))+E18,""),""))</f>
        <v/>
      </c>
      <c r="I18" s="202" t="str">
        <f t="shared" si="7"/>
        <v/>
      </c>
      <c r="J18" s="207" t="str">
        <f>IF($C18="","",IF(AND(DataAsAt&lt;&gt;"Select Claim Period",DataAsAt&gt;='Cumulative Performance'!J$3),IFERROR(INDEX('Target Schedule'!$N$15:$N$18,MATCH('Cumulative Performance'!$C18,'Target Schedule'!$C$15:$C$18,0))+G18,""),""))</f>
        <v/>
      </c>
      <c r="K18" s="200" t="str">
        <f>IF($C18="","",IF(AND(DataAsAt&lt;&gt;"Select Claim Period",DataAsAt&gt;='Cumulative Performance'!J$3),IFERROR(INDEX('Actuals Achieved'!$AA$15:$AA$22,MATCH('Cumulative Performance'!$C18,'Actuals Achieved'!$B$15:$B$22,0))+H18,""),""))</f>
        <v/>
      </c>
      <c r="L18" s="202" t="str">
        <f t="shared" si="8"/>
        <v/>
      </c>
      <c r="M18" s="207" t="str">
        <f>IF($C18="","",IF(AND(DataAsAt&lt;&gt;"Select Claim Period",DataAsAt&gt;='Cumulative Performance'!M$3),IFERROR(INDEX('Target Schedule'!$O$15:$O$18,MATCH('Cumulative Performance'!$C18,'Target Schedule'!$C$15:$C$18,0))+J18,""),""))</f>
        <v/>
      </c>
      <c r="N18" s="200" t="str">
        <f>IF($C18="","",IF(AND(DataAsAt&lt;&gt;"Select Claim Period",DataAsAt&gt;='Cumulative Performance'!M$3),IFERROR(INDEX('Actuals Achieved'!$AB$15:$AB$22,MATCH('Cumulative Performance'!$C18,'Actuals Achieved'!$B$15:$B$22,0))+K18,""),""))</f>
        <v/>
      </c>
      <c r="O18" s="202" t="str">
        <f t="shared" si="9"/>
        <v/>
      </c>
      <c r="P18" s="207" t="str">
        <f>IF($C18="","",IF(AND(DataAsAt&lt;&gt;"Select Claim Period",DataAsAt&gt;='Cumulative Performance'!P$3),IFERROR(INDEX('Target Schedule'!$P$15:$P$18,MATCH('Cumulative Performance'!$C18,'Target Schedule'!$C$15:$C$18,0))+M18,""),""))</f>
        <v/>
      </c>
      <c r="Q18" s="200" t="str">
        <f>IF($C18="","",IF(AND(DataAsAt&lt;&gt;"Select Claim Period",DataAsAt&gt;='Cumulative Performance'!P$3),IFERROR(INDEX('Actuals Achieved'!$AC$15:$AC$22,MATCH('Cumulative Performance'!$C18,'Actuals Achieved'!$B$15:$B$22,0))+N18,""),""))</f>
        <v/>
      </c>
      <c r="R18" s="202" t="str">
        <f t="shared" si="10"/>
        <v/>
      </c>
      <c r="S18" s="207" t="str">
        <f>IF($C18="","",IF(AND(DataAsAt&lt;&gt;"Select Claim Period",DataAsAt&gt;='Cumulative Performance'!S$3),IFERROR(INDEX('Target Schedule'!$Q$15:$Q$18,MATCH('Cumulative Performance'!$C18,'Target Schedule'!$C$15:$C$18,0))+P18,""),""))</f>
        <v/>
      </c>
      <c r="T18" s="200" t="str">
        <f>IF($C18="","",IF(AND(DataAsAt&lt;&gt;"Select Claim Period",DataAsAt&gt;='Cumulative Performance'!S$3),IFERROR(INDEX('Actuals Achieved'!$AD$15:$AD$22,MATCH('Cumulative Performance'!$C18,'Actuals Achieved'!$B$15:$B$22,0))+Q18,""),""))</f>
        <v/>
      </c>
      <c r="U18" s="202" t="str">
        <f t="shared" si="11"/>
        <v/>
      </c>
      <c r="V18" s="207" t="str">
        <f>IF($C18="","",IF(AND(DataAsAt&lt;&gt;"Select Claim Period",DataAsAt&gt;='Cumulative Performance'!V$3),IFERROR(INDEX('Target Schedule'!$R$15:$R$18,MATCH('Cumulative Performance'!$C18,'Target Schedule'!$C$15:$C$18,0))+S18,""),""))</f>
        <v/>
      </c>
      <c r="W18" s="219" t="str">
        <f>IF($C18="","",IF(AND(DataAsAt&lt;&gt;"Select Claim Period",DataAsAt&gt;='Cumulative Performance'!V$3),IFERROR(INDEX('Actuals Achieved'!$AE$15:$AE$22,MATCH('Cumulative Performance'!$C18,'Actuals Achieved'!$B$15:$B$22,0))+T18,""),""))</f>
        <v/>
      </c>
      <c r="X18" s="202" t="str">
        <f t="shared" si="12"/>
        <v/>
      </c>
      <c r="Y18" s="207" t="str">
        <f>IF($C18="","",IF(AND(DataAsAt&lt;&gt;"Select Claim Period",DataAsAt&gt;='Cumulative Performance'!Y$3),IFERROR(INDEX('Target Schedule'!$S$15:$S$18,MATCH('Cumulative Performance'!$C18,'Target Schedule'!$C$15:$C$18,0))+V18,""),""))</f>
        <v/>
      </c>
      <c r="Z18" s="200" t="str">
        <f>IF($C18="","",IF(AND(DataAsAt&lt;&gt;"Select Claim Period",DataAsAt&gt;='Cumulative Performance'!Y$3),IFERROR(INDEX('Actuals Achieved'!$AF$15:$AF$22,MATCH('Cumulative Performance'!$C18,'Actuals Achieved'!$B$15:$B$22,0))+W18,""),""))</f>
        <v/>
      </c>
      <c r="AA18" s="202" t="str">
        <f t="shared" si="13"/>
        <v/>
      </c>
      <c r="AB18" s="207" t="str">
        <f>IF($C18="","",IF(AND(DataAsAt&lt;&gt;"Select Claim Period",DataAsAt&gt;='Cumulative Performance'!AB$3),IFERROR(INDEX('Target Schedule'!$T$15:$T$18,MATCH('Cumulative Performance'!$C18,'Target Schedule'!$C$15:$C$18,0))+Y18,""),""))</f>
        <v/>
      </c>
      <c r="AC18" s="200" t="str">
        <f>IF($C18="","",IF(AND(DataAsAt&lt;&gt;"Select Claim Period",DataAsAt&gt;='Cumulative Performance'!AB$3),IFERROR(INDEX('Actuals Achieved'!$AG$15:$AG$22,MATCH('Cumulative Performance'!$C18,'Actuals Achieved'!$B$15:$B$22,0))+Z18,""),""))</f>
        <v/>
      </c>
      <c r="AD18" s="202" t="str">
        <f t="shared" si="14"/>
        <v/>
      </c>
      <c r="AE18" s="207" t="str">
        <f>IF($C18="","",IF(AND(DataAsAt&lt;&gt;"Select Claim Period",DataAsAt&gt;='Cumulative Performance'!AE$3),IFERROR(INDEX('Target Schedule'!$U$15:$U$18,MATCH('Cumulative Performance'!$C18,'Target Schedule'!$C$15:$C$18,0))+AB18,""),""))</f>
        <v/>
      </c>
      <c r="AF18" s="200" t="str">
        <f>IF($C18="","",IF(AND(DataAsAt&lt;&gt;"Select Claim Period",DataAsAt&gt;='Cumulative Performance'!AE$3),IFERROR(INDEX('Actuals Achieved'!$AH$15:$AH$22,MATCH('Cumulative Performance'!$C18,'Actuals Achieved'!$B$15:$B$22,0))+AC18,""),""))</f>
        <v/>
      </c>
      <c r="AG18" s="236" t="str">
        <f t="shared" si="15"/>
        <v/>
      </c>
      <c r="AH18" s="223"/>
      <c r="AI18" s="298">
        <f>'Target Schedule'!G18</f>
        <v>0</v>
      </c>
      <c r="AJ18" s="223"/>
      <c r="AK18" s="237" t="str">
        <f>IF($C18="","",IF(AND(DataAsAt&lt;&gt;"Select Claim Period",DataAsAt&gt;='Quarterly Performance'!D$3),IFERROR('Target Schedule'!F18,""),""))</f>
        <v/>
      </c>
      <c r="AL18" s="200" t="str">
        <f>IF($C18="","",IF(AND(DataAsAt&lt;&gt;"Select Claim Period",DataAsAt&gt;='Quarterly Performance'!D$3),IFERROR('Actuals Achieved'!E20,""),""))</f>
        <v/>
      </c>
      <c r="AM18" s="249" t="str">
        <f t="shared" si="16"/>
        <v/>
      </c>
      <c r="AN18" s="238" t="str">
        <f t="shared" si="5"/>
        <v/>
      </c>
    </row>
    <row r="19" spans="1:40" hidden="1" x14ac:dyDescent="0.3">
      <c r="B19" s="16"/>
      <c r="C19" s="130"/>
      <c r="D19" s="207" t="str">
        <f>IFERROR(INDEX('Target Schedule'!$L$15:$L$18,MATCH('Cumulative Performance'!$C19,'Target Schedule'!$C$15:$C$18,0)),"")</f>
        <v/>
      </c>
      <c r="E19" s="208">
        <f>IFERROR(INDEX('Actuals Achieved'!$Y$15:$Y$22,MATCH('Cumulative Performance'!$C19,'Actuals Achieved'!$B$15:$B$22,0)),"")</f>
        <v>5</v>
      </c>
      <c r="F19" s="239" t="str" cm="1">
        <f t="array" ref="F19">IF($C19="","",IF(AND(DataAsAt&lt;&gt;"Select Claim Period",DataAsAt&gt;='Cumulative Performance'!D$3),IFERROR(SUMPRODUCT(--('Actuals Achieved'!$G$3:$AH$3&lt;=D$3),'Actuals Achieved'!$G19:$AH19)/(SUMPRODUCT(--('Target Schedule'!$L$3:$U$3&lt;=D$3),'Target Schedule'!$L19:$U19)+'Target Schedule'!$G19),""),""))</f>
        <v/>
      </c>
      <c r="G19" s="207" t="str" cm="1">
        <f t="array" ref="G19">IF($C19="","",IF(AND(DataAsAt&lt;&gt;"Select Claim Period",DataAsAt&gt;='Cumulative Performance'!G$3),IFERROR(SUMPRODUCT(--('Target Schedule'!$K$3:$U$3&lt;=G$3),'Target Schedule'!$K19:$U19),""),""))</f>
        <v/>
      </c>
      <c r="H19" s="208" t="str" cm="1">
        <f t="array" ref="H19">IF($C19="","",IF(AND(DataAsAt&lt;&gt;"Select Claim Period",DataAsAt&gt;='Cumulative Performance'!G$3),IFERROR(SUMPRODUCT(--('Actuals Achieved'!$G$3:$AH$3&lt;=G$3),'Actuals Achieved'!$G19:$AH19),""),""))</f>
        <v/>
      </c>
      <c r="I19" s="239" t="str" cm="1">
        <f t="array" ref="I19">IF($C19="","",IF(AND(DataAsAt&lt;&gt;"Select Claim Period",DataAsAt&gt;='Cumulative Performance'!G$3),IFERROR(SUMPRODUCT(--('Actuals Achieved'!$G$3:$AH$3&lt;=G$3),'Actuals Achieved'!$G19:$AH19)/(SUMPRODUCT(--('Target Schedule'!$L$3:$U$3&lt;=G$3),'Target Schedule'!$L19:$U19)+'Target Schedule'!$G19),""),""))</f>
        <v/>
      </c>
      <c r="J19" s="207" t="str" cm="1">
        <f t="array" ref="J19">IF($C19="","",IF(AND(DataAsAt&lt;&gt;"Select Claim Period",DataAsAt&gt;='Cumulative Performance'!J$3),IFERROR(SUMPRODUCT(--('Target Schedule'!$K$3:$U$3&lt;=J$3),'Target Schedule'!$K19:$U19),""),""))</f>
        <v/>
      </c>
      <c r="K19" s="208" t="str" cm="1">
        <f t="array" ref="K19">IF($C19="","",IF(AND(DataAsAt&lt;&gt;"Select Claim Period",DataAsAt&gt;='Cumulative Performance'!J$3),IFERROR(SUMPRODUCT(--('Actuals Achieved'!$G$3:$AH$3&lt;=J$3),'Actuals Achieved'!$G19:$AH19),""),""))</f>
        <v/>
      </c>
      <c r="L19" s="239" t="str" cm="1">
        <f t="array" ref="L19">IF($C19="","",IF(AND(DataAsAt&lt;&gt;"Select Claim Period",DataAsAt&gt;='Cumulative Performance'!J$3),IFERROR(SUMPRODUCT(--('Actuals Achieved'!$G$3:$AH$3&lt;=J$3),'Actuals Achieved'!$G19:$AH19)/(SUMPRODUCT(--('Target Schedule'!$L$3:$U$3&lt;=J$3),'Target Schedule'!$L19:$U19)+'Target Schedule'!$G19),""),""))</f>
        <v/>
      </c>
      <c r="M19" s="240" t="str" cm="1">
        <f t="array" ref="M19">IF($C19="","",IF(AND(DataAsAt&lt;&gt;"Select Claim Period",DataAsAt&gt;='Cumulative Performance'!M$3),IFERROR(SUMPRODUCT(--('Target Schedule'!$K$3:$U$3&lt;=M$3),'Target Schedule'!$K19:$U19),""),""))</f>
        <v/>
      </c>
      <c r="N19" s="221" t="str" cm="1">
        <f t="array" ref="N19">IF($C19="","",IF(AND(DataAsAt&lt;&gt;"Select Claim Period",DataAsAt&gt;='Cumulative Performance'!M$3),IFERROR(SUMPRODUCT(--('Actuals Achieved'!$G$3:$AH$3&lt;=M$3),'Actuals Achieved'!$G19:$AH19),""),""))</f>
        <v/>
      </c>
      <c r="O19" s="239" t="str" cm="1">
        <f t="array" ref="O19">IF($C19="","",IF(AND(DataAsAt&lt;&gt;"Select Claim Period",DataAsAt&gt;='Cumulative Performance'!M$3),IFERROR(SUMPRODUCT(--('Actuals Achieved'!$G$3:$AH$3&lt;=M$3),'Actuals Achieved'!$G19:$AH19)/(SUMPRODUCT(--('Target Schedule'!$L$3:$U$3&lt;=M$3),'Target Schedule'!$L19:$U19)+'Target Schedule'!$G19),""),""))</f>
        <v/>
      </c>
      <c r="P19" s="240" t="str" cm="1">
        <f t="array" ref="P19">IF($C19="","",IF(AND(DataAsAt&lt;&gt;"Select Claim Period",DataAsAt&gt;='Cumulative Performance'!P$3),IFERROR(SUMPRODUCT(--('Target Schedule'!$K$3:$U$3&lt;=P$3),'Target Schedule'!$K19:$U19),""),""))</f>
        <v/>
      </c>
      <c r="Q19" s="221" t="str" cm="1">
        <f t="array" ref="Q19">IF($C19="","",IF(AND(DataAsAt&lt;&gt;"Select Claim Period",DataAsAt&gt;='Cumulative Performance'!P$3),IFERROR(SUMPRODUCT(--('Actuals Achieved'!$G$3:$AH$3&lt;=P$3),'Actuals Achieved'!$G19:$AH19),""),""))</f>
        <v/>
      </c>
      <c r="R19" s="239" t="str" cm="1">
        <f t="array" ref="R19">IF($C19="","",IF(AND(DataAsAt&lt;&gt;"Select Claim Period",DataAsAt&gt;='Cumulative Performance'!P$3),IFERROR(SUMPRODUCT(--('Actuals Achieved'!$G$3:$AH$3&lt;=P$3),'Actuals Achieved'!$G19:$AH19)/(SUMPRODUCT(--('Target Schedule'!$L$3:$U$3&lt;=P$3),'Target Schedule'!$L19:$U19)+'Target Schedule'!$G19),""),""))</f>
        <v/>
      </c>
      <c r="S19" s="240" t="str" cm="1">
        <f t="array" ref="S19">IF($C19="","",IF(AND(DataAsAt&lt;&gt;"Select Claim Period",DataAsAt&gt;='Cumulative Performance'!S$3),IFERROR(SUMPRODUCT(--('Target Schedule'!$K$3:$U$3&lt;=S$3),'Target Schedule'!$K19:$U19),""),""))</f>
        <v/>
      </c>
      <c r="T19" s="221" t="str" cm="1">
        <f t="array" ref="T19">IF($C19="","",IF(AND(DataAsAt&lt;&gt;"Select Claim Period",DataAsAt&gt;='Cumulative Performance'!S$3),IFERROR(SUMPRODUCT(--('Actuals Achieved'!$G$3:$AH$3&lt;=S$3),'Actuals Achieved'!$G19:$AH19),""),""))</f>
        <v/>
      </c>
      <c r="U19" s="239" t="str" cm="1">
        <f t="array" ref="U19">IF($C19="","",IF(AND(DataAsAt&lt;&gt;"Select Claim Period",DataAsAt&gt;='Cumulative Performance'!S$3),IFERROR(SUMPRODUCT(--('Actuals Achieved'!$G$3:$AH$3&lt;=S$3),'Actuals Achieved'!$G19:$AH19)/(SUMPRODUCT(--('Target Schedule'!$L$3:$U$3&lt;=S$3),'Target Schedule'!$L19:$U19)+'Target Schedule'!$G19),""),""))</f>
        <v/>
      </c>
      <c r="V19" s="221" t="str" cm="1">
        <f t="array" ref="V19">IF($C19="","",IF(AND(DataAsAt&lt;&gt;"Select Claim Period",DataAsAt&gt;='Cumulative Performance'!V$3),IFERROR(SUMPRODUCT(--('Target Schedule'!$K$3:$U$3&lt;=V$3),'Target Schedule'!$K19:$U19),""),""))</f>
        <v/>
      </c>
      <c r="W19" s="219" t="str" cm="1">
        <f t="array" ref="W19">IF($C19="","",IF(AND(DataAsAt&lt;&gt;"Select Claim Period",DataAsAt&gt;='Cumulative Performance'!V$3),IFERROR(SUMPRODUCT(--('Actuals Achieved'!$G$3:$AH$3&lt;=V$3),'Actuals Achieved'!$G19:$AH19),""),""))</f>
        <v/>
      </c>
      <c r="X19" s="239" t="str" cm="1">
        <f t="array" ref="X19">IF($C19="","",IF(AND(DataAsAt&lt;&gt;"Select Claim Period",DataAsAt&gt;='Cumulative Performance'!V$3),IFERROR(SUMPRODUCT(--('Actuals Achieved'!$G$3:$AH$3&lt;=V$3),'Actuals Achieved'!$G19:$AH19)/(SUMPRODUCT(--('Target Schedule'!$L$3:$U$3&lt;=V$3),'Target Schedule'!$L19:$U19)+'Target Schedule'!$G19),""),""))</f>
        <v/>
      </c>
      <c r="Y19" s="207" t="str" cm="1">
        <f t="array" ref="Y19">IF($C19="","",IF(AND(DataAsAt&lt;&gt;"Select Claim Period",DataAsAt&gt;='Cumulative Performance'!Y$3),IFERROR(SUMPRODUCT(--('Target Schedule'!$K$3:$U$3&lt;=Y$3),'Target Schedule'!$K19:$U19),""),""))</f>
        <v/>
      </c>
      <c r="Z19" s="208" t="str" cm="1">
        <f t="array" ref="Z19">IF($C19="","",IF(AND(DataAsAt&lt;&gt;"Select Claim Period",DataAsAt&gt;='Cumulative Performance'!Y$3),IFERROR(SUMPRODUCT(--('Actuals Achieved'!$G$3:$AH$3&lt;=Y$3),'Actuals Achieved'!$G19:$AH19),""),""))</f>
        <v/>
      </c>
      <c r="AA19" s="239" t="str" cm="1">
        <f t="array" ref="AA19">IF($C19="","",IF(AND(DataAsAt&lt;&gt;"Select Claim Period",DataAsAt&gt;='Cumulative Performance'!Y$3),IFERROR(SUMPRODUCT(--('Actuals Achieved'!$G$3:$AH$3&lt;=Y$3),'Actuals Achieved'!$G19:$AH19)/(SUMPRODUCT(--('Target Schedule'!$L$3:$U$3&lt;=Y$3),'Target Schedule'!$L19:$U19)+'Target Schedule'!$G19),""),""))</f>
        <v/>
      </c>
      <c r="AB19" s="240" t="str" cm="1">
        <f t="array" ref="AB19">IF($C19="","",IF(AND(DataAsAt&lt;&gt;"Select Claim Period",DataAsAt&gt;='Cumulative Performance'!AB$3),IFERROR(SUMPRODUCT(--('Target Schedule'!$K$3:$U$3&lt;=AB$3),'Target Schedule'!$K19:$U19),""),""))</f>
        <v/>
      </c>
      <c r="AC19" s="221" t="str" cm="1">
        <f t="array" ref="AC19">IF($C19="","",IF(AND(DataAsAt&lt;&gt;"Select Claim Period",DataAsAt&gt;='Cumulative Performance'!AB$3),IFERROR(SUMPRODUCT(--('Actuals Achieved'!$G$3:$AH$3&lt;=AB$3),'Actuals Achieved'!$G19:$AH19),""),""))</f>
        <v/>
      </c>
      <c r="AD19" s="239" t="str" cm="1">
        <f t="array" ref="AD19">IF($C19="","",IF(AND(DataAsAt&lt;&gt;"Select Claim Period",DataAsAt&gt;='Cumulative Performance'!AB$3),IFERROR(SUMPRODUCT(--('Actuals Achieved'!$G$3:$AH$3&lt;=AB$3),'Actuals Achieved'!$G19:$AH19)/(SUMPRODUCT(--('Target Schedule'!$L$3:$U$3&lt;=AB$3),'Target Schedule'!$L19:$U19)+'Target Schedule'!$G19),""),""))</f>
        <v/>
      </c>
      <c r="AE19" s="240" t="str" cm="1">
        <f t="array" ref="AE19">IF($C19="","",IF(AND(DataAsAt&lt;&gt;"Select Claim Period",DataAsAt&gt;='Cumulative Performance'!AE$3),IFERROR(SUMPRODUCT(--('Target Schedule'!$K$3:$U$3&lt;=AE$3),'Target Schedule'!$K19:$U19),""),""))</f>
        <v/>
      </c>
      <c r="AF19" s="221" t="str" cm="1">
        <f t="array" ref="AF19">IF($C19="","",IF(AND(DataAsAt&lt;&gt;"Select Claim Period",DataAsAt&gt;='Cumulative Performance'!AE$3),IFERROR(SUMPRODUCT(--('Actuals Achieved'!$G$3:$AH$3&lt;=AE$3),'Actuals Achieved'!$G19:$AH19),""),""))</f>
        <v/>
      </c>
      <c r="AG19" s="241" t="str" cm="1">
        <f t="array" ref="AG19">IF($C19="","",IF(AND(DataAsAt&lt;&gt;"Select Claim Period",DataAsAt&gt;='Cumulative Performance'!AE$3),IFERROR(SUMPRODUCT(--('Actuals Achieved'!$G$3:$AH$3&lt;=AE$3),'Actuals Achieved'!$G19:$AH19)/(SUMPRODUCT(--('Target Schedule'!$L$3:$U$3&lt;=AE$3),'Target Schedule'!$L19:$U19)+'Target Schedule'!$G19),""),""))</f>
        <v/>
      </c>
      <c r="AH19" s="223"/>
      <c r="AI19" s="223"/>
      <c r="AJ19" s="223"/>
      <c r="AK19" s="227">
        <f>'Target Schedule'!F19</f>
        <v>0</v>
      </c>
      <c r="AL19" s="219">
        <f>SUM('Actuals Achieved'!O19:AH19)</f>
        <v>117</v>
      </c>
      <c r="AM19" s="249">
        <f t="shared" si="16"/>
        <v>117</v>
      </c>
      <c r="AN19" s="229" t="str">
        <f t="shared" si="5"/>
        <v/>
      </c>
    </row>
    <row r="20" spans="1:40" ht="17.25" thickBot="1" x14ac:dyDescent="0.35">
      <c r="B20" s="16"/>
      <c r="C20" s="275"/>
      <c r="D20" s="242"/>
      <c r="E20" s="243"/>
      <c r="F20" s="244"/>
      <c r="G20" s="245"/>
      <c r="H20" s="246"/>
      <c r="I20" s="244"/>
      <c r="J20" s="245"/>
      <c r="K20" s="243"/>
      <c r="L20" s="244"/>
      <c r="M20" s="245"/>
      <c r="N20" s="246"/>
      <c r="O20" s="244"/>
      <c r="P20" s="245"/>
      <c r="Q20" s="246"/>
      <c r="R20" s="244"/>
      <c r="S20" s="245"/>
      <c r="T20" s="246"/>
      <c r="U20" s="244"/>
      <c r="V20" s="245"/>
      <c r="W20" s="246"/>
      <c r="X20" s="244"/>
      <c r="Y20" s="245"/>
      <c r="Z20" s="246"/>
      <c r="AA20" s="244"/>
      <c r="AB20" s="245"/>
      <c r="AC20" s="246"/>
      <c r="AD20" s="244"/>
      <c r="AE20" s="245"/>
      <c r="AF20" s="246"/>
      <c r="AG20" s="247"/>
      <c r="AH20" s="223"/>
      <c r="AI20" s="223"/>
      <c r="AJ20" s="223"/>
      <c r="AK20" s="242"/>
      <c r="AL20" s="246"/>
      <c r="AM20" s="249"/>
      <c r="AN20" s="248"/>
    </row>
    <row r="21" spans="1:40" ht="17.25" thickBot="1" x14ac:dyDescent="0.35">
      <c r="C21" s="19"/>
      <c r="D21" s="27" t="str">
        <f>IF($C21="","",IF(AND(DataAsAt&lt;&gt;"Select Claim Period",DataAsAt&gt;='Cumulative Performance'!D$3),IFERROR(SUMPRODUCT(--('Actuals Achieved'!$G$3:$AH$3&lt;=D$3),'Actuals Achieved'!$G21:$AH21)/(SUMPRODUCT(--('Target Schedule'!$J$3:$U$3&lt;=D$3),'Target Schedule'!$J21:$U21)+'Target Schedule'!$G21),""),""))</f>
        <v/>
      </c>
      <c r="E21" s="27"/>
      <c r="F21" s="27"/>
      <c r="G21" s="73" t="str">
        <f>IF($C21="","",IF(AND(DataAsAt&lt;&gt;"Select Claim Period",DataAsAt&gt;='Cumulative Performance'!G$3),IFERROR(SUMPRODUCT(--('Actuals Achieved'!$G$3:$AH$3&lt;=G$3),'Actuals Achieved'!$G21:$AH21)/(SUMPRODUCT(--('Target Schedule'!$J$3:$U$3&lt;=G$3),'Target Schedule'!$J21:$U21)+'Target Schedule'!$G21),""),""))</f>
        <v/>
      </c>
      <c r="H21" s="73"/>
      <c r="I21" s="73"/>
      <c r="J21" s="73" t="str">
        <f>IF($C21="","",IF(AND(DataAsAt&lt;&gt;"Select Claim Period",DataAsAt&gt;='Cumulative Performance'!J$3),IFERROR(SUMPRODUCT(--('Actuals Achieved'!$G$3:$AH$3&lt;=J$3),'Actuals Achieved'!$G21:$AH21)/(SUMPRODUCT(--('Target Schedule'!$J$3:$U$3&lt;=J$3),'Target Schedule'!$J21:$U21)+'Target Schedule'!$G21),""),""))</f>
        <v/>
      </c>
      <c r="K21" s="73"/>
      <c r="L21" s="73"/>
      <c r="M21" s="73" t="str">
        <f>IF($C21="","",IF(AND(DataAsAt&lt;&gt;"Select Claim Period",DataAsAt&gt;='Cumulative Performance'!M$3),IFERROR(SUMPRODUCT(--('Actuals Achieved'!$G$3:$AH$3&lt;=M$3),'Actuals Achieved'!$G21:$AH21)/(SUMPRODUCT(--('Target Schedule'!$J$3:$U$3&lt;=M$3),'Target Schedule'!$J21:$U21)+'Target Schedule'!$G21),""),""))</f>
        <v/>
      </c>
      <c r="N21" s="73"/>
      <c r="O21" s="73"/>
      <c r="P21" s="73" t="str">
        <f>IF($C21="","",IF(AND(DataAsAt&lt;&gt;"Select Claim Period",DataAsAt&gt;='Cumulative Performance'!P$3),IFERROR(SUMPRODUCT(--('Actuals Achieved'!$G$3:$AH$3&lt;=P$3),'Actuals Achieved'!$G21:$AH21)/(SUMPRODUCT(--('Target Schedule'!$J$3:$U$3&lt;=P$3),'Target Schedule'!$J21:$U21)+'Target Schedule'!$G21),""),""))</f>
        <v/>
      </c>
      <c r="Q21" s="73"/>
      <c r="R21" s="73"/>
      <c r="S21" s="73" t="str">
        <f>IF($C21="","",IF(AND(DataAsAt&lt;&gt;"Select Claim Period",DataAsAt&gt;='Cumulative Performance'!S$3),IFERROR(SUMPRODUCT(--('Actuals Achieved'!$G$3:$AH$3&lt;=S$3),'Actuals Achieved'!$G21:$AH21)/(SUMPRODUCT(--('Target Schedule'!$J$3:$U$3&lt;=S$3),'Target Schedule'!$J21:$U21)+'Target Schedule'!$G21),""),""))</f>
        <v/>
      </c>
      <c r="T21" s="73"/>
      <c r="U21" s="73"/>
      <c r="V21" s="73" t="str">
        <f>IF($C21="","",IF(AND(DataAsAt&lt;&gt;"Select Claim Period",DataAsAt&gt;='Cumulative Performance'!V$3),IFERROR(SUMPRODUCT(--('Actuals Achieved'!$G$3:$AH$3&lt;=V$3),'Actuals Achieved'!$G21:$AH21)/(SUMPRODUCT(--('Target Schedule'!$J$3:$U$3&lt;=V$3),'Target Schedule'!$J21:$U21)+'Target Schedule'!$G21),""),""))</f>
        <v/>
      </c>
      <c r="W21" s="73"/>
      <c r="X21" s="73"/>
      <c r="Y21" s="73" t="str">
        <f>IF($C21="","",IF(AND(DataAsAt&lt;&gt;"Select Claim Period",DataAsAt&gt;='Cumulative Performance'!Y$3),IFERROR(SUMPRODUCT(--('Actuals Achieved'!$G$3:$AH$3&lt;=Y$3),'Actuals Achieved'!$G21:$AH21)/(SUMPRODUCT(--('Target Schedule'!$J$3:$U$3&lt;=Y$3),'Target Schedule'!$J21:$U21)+'Target Schedule'!$G21),""),""))</f>
        <v/>
      </c>
      <c r="Z21" s="73"/>
      <c r="AA21" s="73"/>
      <c r="AB21" s="73" t="str">
        <f>IF($C21="","",IF(AND(DataAsAt&lt;&gt;"Select Claim Period",DataAsAt&gt;='Cumulative Performance'!AB$3),IFERROR(SUMPRODUCT(--('Actuals Achieved'!$G$3:$AH$3&lt;=AB$3),'Actuals Achieved'!$G21:$AH21)/(SUMPRODUCT(--('Target Schedule'!$J$3:$U$3&lt;=AB$3),'Target Schedule'!$J21:$U21)+'Target Schedule'!$G21),""),""))</f>
        <v/>
      </c>
      <c r="AC21" s="73"/>
      <c r="AD21" s="73"/>
      <c r="AE21" s="73" t="str">
        <f>IF($C21="","",IF(AND(DataAsAt&lt;&gt;"Select Claim Period",DataAsAt&gt;='Cumulative Performance'!AE$3),IFERROR(SUMPRODUCT(--('Actuals Achieved'!$G$3:$AH$3&lt;=AE$3),'Actuals Achieved'!$G21:$AH21)/(SUMPRODUCT(--('Target Schedule'!$J$3:$U$3&lt;=AE$3),'Target Schedule'!$J21:$U21)+'Target Schedule'!$G21),""),""))</f>
        <v/>
      </c>
      <c r="AF21" s="73"/>
      <c r="AG21" s="73"/>
      <c r="AM21" s="72"/>
    </row>
    <row r="22" spans="1:40" ht="30" customHeight="1" thickBot="1" x14ac:dyDescent="0.35">
      <c r="C22" s="20" t="s">
        <v>24</v>
      </c>
      <c r="D22" s="407" t="s">
        <v>175</v>
      </c>
      <c r="E22" s="408"/>
      <c r="F22" s="408"/>
      <c r="G22" s="401" t="str">
        <f>IF(RIGHT(D22,1)="4",CONCATENATE(LEFT(D22,4)+1," - Q1"),CONCATENATE(LEFT(D22,8),RIGHT(D22,1)+1))</f>
        <v>2021 - Q2</v>
      </c>
      <c r="H22" s="402"/>
      <c r="I22" s="402"/>
      <c r="J22" s="401" t="str">
        <f>IF(RIGHT(G22,1)="4",CONCATENATE(LEFT(G22,4)+1," - Q1"),CONCATENATE(LEFT(G22,8),RIGHT(G22,1)+1))</f>
        <v>2021 - Q3</v>
      </c>
      <c r="K22" s="402"/>
      <c r="L22" s="402"/>
      <c r="M22" s="401" t="str">
        <f>IF(RIGHT(J22,1)="4",CONCATENATE(LEFT(J22,4)+1," - Q1"),CONCATENATE(LEFT(J22,8),RIGHT(J22,1)+1))</f>
        <v>2021 - Q4</v>
      </c>
      <c r="N22" s="402"/>
      <c r="O22" s="402"/>
      <c r="P22" s="401" t="str">
        <f>IF(RIGHT(M22,1)="4",CONCATENATE(LEFT(M22,4)+1," - Q1"),CONCATENATE(LEFT(M22,8),RIGHT(M22,1)+1))</f>
        <v>2022 - Q1</v>
      </c>
      <c r="Q22" s="402"/>
      <c r="R22" s="402"/>
      <c r="S22" s="401" t="str">
        <f>IF(RIGHT(P22,1)="4",CONCATENATE(LEFT(P22,4)+1," - Q1"),CONCATENATE(LEFT(P22,8),RIGHT(P22,1)+1))</f>
        <v>2022 - Q2</v>
      </c>
      <c r="T22" s="402"/>
      <c r="U22" s="402"/>
      <c r="V22" s="401" t="str">
        <f>IF(RIGHT(S22,1)="4",CONCATENATE(LEFT(S22,4)+1," - Q1"),CONCATENATE(LEFT(S22,8),RIGHT(S22,1)+1))</f>
        <v>2022 - Q3</v>
      </c>
      <c r="W22" s="402"/>
      <c r="X22" s="402"/>
      <c r="Y22" s="401" t="str">
        <f>IF(RIGHT(V22,1)="4",CONCATENATE(LEFT(V22,4)+1," - Q1"),CONCATENATE(LEFT(V22,8),RIGHT(V22,1)+1))</f>
        <v>2022 - Q4</v>
      </c>
      <c r="Z22" s="402"/>
      <c r="AA22" s="402"/>
      <c r="AB22" s="401" t="str">
        <f>IF(RIGHT(Y22,1)="4",CONCATENATE(LEFT(Y22,4)+1," - Q1"),CONCATENATE(LEFT(Y22,8),RIGHT(Y22,1)+1))</f>
        <v>2023 - Q1</v>
      </c>
      <c r="AC22" s="402"/>
      <c r="AD22" s="402"/>
      <c r="AE22" s="401" t="str">
        <f>IF(RIGHT(AB22,1)="4",CONCATENATE(LEFT(AB22,4)+1," - Q1"),CONCATENATE(LEFT(AB22,8),RIGHT(AB22,1)+1))</f>
        <v>2023 - Q2</v>
      </c>
      <c r="AF22" s="402"/>
      <c r="AG22" s="403"/>
      <c r="AH22" s="148"/>
      <c r="AJ22" s="148"/>
    </row>
    <row r="23" spans="1:40" ht="17.25" thickBot="1" x14ac:dyDescent="0.35">
      <c r="B23" s="16"/>
      <c r="C23" s="89" t="s">
        <v>25</v>
      </c>
      <c r="D23" s="87" t="s">
        <v>216</v>
      </c>
      <c r="E23" s="80" t="s">
        <v>217</v>
      </c>
      <c r="F23" s="80" t="s">
        <v>218</v>
      </c>
      <c r="G23" s="80" t="str">
        <f>D23</f>
        <v xml:space="preserve">Forecast </v>
      </c>
      <c r="H23" s="80" t="str">
        <f>E23</f>
        <v>Actual</v>
      </c>
      <c r="I23" s="80" t="str">
        <f>F23</f>
        <v>%</v>
      </c>
      <c r="J23" s="80" t="str">
        <f t="shared" ref="J23" si="17">G23</f>
        <v xml:space="preserve">Forecast </v>
      </c>
      <c r="K23" s="80" t="str">
        <f t="shared" ref="K23" si="18">H23</f>
        <v>Actual</v>
      </c>
      <c r="L23" s="80" t="str">
        <f t="shared" ref="L23" si="19">I23</f>
        <v>%</v>
      </c>
      <c r="M23" s="80" t="str">
        <f t="shared" ref="M23" si="20">J23</f>
        <v xml:space="preserve">Forecast </v>
      </c>
      <c r="N23" s="80" t="str">
        <f t="shared" ref="N23" si="21">K23</f>
        <v>Actual</v>
      </c>
      <c r="O23" s="80" t="str">
        <f t="shared" ref="O23" si="22">L23</f>
        <v>%</v>
      </c>
      <c r="P23" s="80" t="str">
        <f t="shared" ref="P23" si="23">M23</f>
        <v xml:space="preserve">Forecast </v>
      </c>
      <c r="Q23" s="80" t="str">
        <f t="shared" ref="Q23" si="24">N23</f>
        <v>Actual</v>
      </c>
      <c r="R23" s="80" t="str">
        <f t="shared" ref="R23" si="25">O23</f>
        <v>%</v>
      </c>
      <c r="S23" s="80" t="str">
        <f t="shared" ref="S23" si="26">P23</f>
        <v xml:space="preserve">Forecast </v>
      </c>
      <c r="T23" s="80" t="str">
        <f t="shared" ref="T23" si="27">Q23</f>
        <v>Actual</v>
      </c>
      <c r="U23" s="80" t="str">
        <f t="shared" ref="U23" si="28">R23</f>
        <v>%</v>
      </c>
      <c r="V23" s="80" t="str">
        <f t="shared" ref="V23" si="29">S23</f>
        <v xml:space="preserve">Forecast </v>
      </c>
      <c r="W23" s="80" t="str">
        <f t="shared" ref="W23" si="30">T23</f>
        <v>Actual</v>
      </c>
      <c r="X23" s="80" t="str">
        <f t="shared" ref="X23" si="31">U23</f>
        <v>%</v>
      </c>
      <c r="Y23" s="80" t="str">
        <f t="shared" ref="Y23" si="32">V23</f>
        <v xml:space="preserve">Forecast </v>
      </c>
      <c r="Z23" s="80" t="str">
        <f t="shared" ref="Z23" si="33">W23</f>
        <v>Actual</v>
      </c>
      <c r="AA23" s="80" t="str">
        <f t="shared" ref="AA23" si="34">X23</f>
        <v>%</v>
      </c>
      <c r="AB23" s="80" t="str">
        <f t="shared" ref="AB23" si="35">Y23</f>
        <v xml:space="preserve">Forecast </v>
      </c>
      <c r="AC23" s="80" t="str">
        <f t="shared" ref="AC23" si="36">Z23</f>
        <v>Actual</v>
      </c>
      <c r="AD23" s="80" t="str">
        <f t="shared" ref="AD23" si="37">AA23</f>
        <v>%</v>
      </c>
      <c r="AE23" s="80" t="str">
        <f>AB23</f>
        <v xml:space="preserve">Forecast </v>
      </c>
      <c r="AF23" s="80" t="str">
        <f>AC23</f>
        <v>Actual</v>
      </c>
      <c r="AG23" s="82" t="str">
        <f>AD23</f>
        <v>%</v>
      </c>
      <c r="AH23" s="148"/>
      <c r="AJ23" s="148"/>
      <c r="AM23" s="63"/>
    </row>
    <row r="24" spans="1:40" ht="33" x14ac:dyDescent="0.3">
      <c r="A24" s="16"/>
      <c r="B24" s="356" t="s">
        <v>20</v>
      </c>
      <c r="C24" s="151" t="str">
        <f>IF('Target Schedule'!C26="","",'Target Schedule'!C26)</f>
        <v>20% of participants are in work or self employment following their departure from Let's Get Working</v>
      </c>
      <c r="D24" s="218" cm="1">
        <f t="array" ref="D24">IF($C24="","",IF(AND(DataAsAt&lt;&gt;"Select Claim Period",DataAsAt&gt;='Cumulative Performance'!D$3),IFERROR(SUMPRODUCT(--('Target Schedule'!$K$3:$U$3&lt;=D$3),'Target Schedule'!$K26:$U26),""),""))</f>
        <v>261</v>
      </c>
      <c r="E24" s="219" cm="1">
        <f t="array" ref="E24">IF($C24="","",IF(AND(DataAsAt&lt;&gt;"Select Claim Period",DataAsAt&gt;='Cumulative Performance'!D$3),IFERROR(SUMPRODUCT(--('Actuals Achieved'!$G$3:$AH$3&lt;=D$3),'Actuals Achieved'!$G26:$AH26),""),""))</f>
        <v>255</v>
      </c>
      <c r="F24" s="220">
        <f>IFERROR(IF(D24&gt;=0,E24/D24),"")</f>
        <v>0.97701149425287359</v>
      </c>
      <c r="G24" s="221" cm="1">
        <f t="array" ref="G24">IF($C24="","",IF(AND(DataAsAt&lt;&gt;"Select Claim Period",DataAsAt&gt;='Cumulative Performance'!G$3),IFERROR(SUMPRODUCT(--('Target Schedule'!$K$3:$U$3&lt;=G$3),'Target Schedule'!$K26:$U26),""),""))</f>
        <v>268</v>
      </c>
      <c r="H24" s="219" cm="1">
        <f t="array" ref="H24">IF($C24="","",IF(AND(DataAsAt&lt;&gt;"Select Claim Period",DataAsAt&gt;='Cumulative Performance'!G$3),IFERROR(SUMPRODUCT(--('Actuals Achieved'!$G$3:$AH$3&lt;=G$3),'Actuals Achieved'!$G26:$AH26),""),""))</f>
        <v>276</v>
      </c>
      <c r="I24" s="220">
        <f>IFERROR(IF(G24&gt;=0,H24/G24),"")</f>
        <v>1.0298507462686568</v>
      </c>
      <c r="J24" s="221" cm="1">
        <f t="array" ref="J24">IF($C24="","",IF(AND(DataAsAt&lt;&gt;"Select Claim Period",DataAsAt&gt;='Cumulative Performance'!J$3),IFERROR(SUMPRODUCT(--('Target Schedule'!$K$3:$U$3&lt;=J$3),'Target Schedule'!$K26:$U26),""),""))</f>
        <v>281</v>
      </c>
      <c r="K24" s="219" cm="1">
        <f t="array" ref="K24">IF($C24="","",IF(AND(DataAsAt&lt;&gt;"Select Claim Period",DataAsAt&gt;='Cumulative Performance'!J$3),IFERROR(SUMPRODUCT(--('Actuals Achieved'!$G$3:$AH$3&lt;=J$3),'Actuals Achieved'!$G26:$AH26),""),""))</f>
        <v>294</v>
      </c>
      <c r="L24" s="220">
        <f>IFERROR(IF(J24&gt;=0,K24/J24),"")</f>
        <v>1.0462633451957295</v>
      </c>
      <c r="M24" s="221" cm="1">
        <f t="array" ref="M24">IF($C24="","",IF(AND(DataAsAt&lt;&gt;"Select Claim Period",DataAsAt&gt;='Cumulative Performance'!M$3),IFERROR(SUMPRODUCT(--('Target Schedule'!$K$3:$U$3&lt;=M$3),'Target Schedule'!$K26:$U26),""),""))</f>
        <v>291</v>
      </c>
      <c r="N24" s="219" cm="1">
        <f t="array" ref="N24">IF($C24="","",IF(AND(DataAsAt&lt;&gt;"Select Claim Period",DataAsAt&gt;='Cumulative Performance'!M$3),IFERROR(SUMPRODUCT(--('Actuals Achieved'!$G$3:$AH$3&lt;=M$3),'Actuals Achieved'!$G26:$AH26),""),""))</f>
        <v>309</v>
      </c>
      <c r="O24" s="220">
        <f>IFERROR(IF(M24&gt;=0,N24/M24),"")</f>
        <v>1.0618556701030928</v>
      </c>
      <c r="P24" s="221" cm="1">
        <f t="array" ref="P24">IF($C24="","",IF(AND(DataAsAt&lt;&gt;"Select Claim Period",DataAsAt&gt;='Cumulative Performance'!P$3),IFERROR(SUMPRODUCT(--('Target Schedule'!$K$3:$U$3&lt;=P$3),'Target Schedule'!$K26:$U26),""),""))</f>
        <v>301</v>
      </c>
      <c r="Q24" s="219" cm="1">
        <f t="array" ref="Q24">IF($C24="","",IF(AND(DataAsAt&lt;&gt;"Select Claim Period",DataAsAt&gt;='Cumulative Performance'!P$3),IFERROR(SUMPRODUCT(--('Actuals Achieved'!$G$3:$AH$3&lt;=P$3),'Actuals Achieved'!$G26:$AH26),""),""))</f>
        <v>328</v>
      </c>
      <c r="R24" s="220">
        <f>IFERROR(IF(P24&gt;=0,Q24/P24),"")</f>
        <v>1.0897009966777409</v>
      </c>
      <c r="S24" s="221" cm="1">
        <f t="array" ref="S24">IF($C24="","",IF(AND(DataAsAt&lt;&gt;"Select Claim Period",DataAsAt&gt;='Cumulative Performance'!S$3),IFERROR(SUMPRODUCT(--('Target Schedule'!$K$3:$U$3&lt;=S$3),'Target Schedule'!$K26:$U26),""),""))</f>
        <v>311</v>
      </c>
      <c r="T24" s="219" cm="1">
        <f t="array" ref="T24">IF($C24="","",IF(AND(DataAsAt&lt;&gt;"Select Claim Period",DataAsAt&gt;='Cumulative Performance'!S$3),IFERROR(SUMPRODUCT(--('Actuals Achieved'!$G$3:$AH$3&lt;=S$3),'Actuals Achieved'!$G26:$AH26),""),""))</f>
        <v>341</v>
      </c>
      <c r="U24" s="220">
        <f>IFERROR(IF(S24&gt;=0,T24/S24),"")</f>
        <v>1.0964630225080385</v>
      </c>
      <c r="V24" s="221" t="str" cm="1">
        <f t="array" ref="V24">IF($C24="","",IF(AND(DataAsAt&lt;&gt;"Select Claim Period",DataAsAt&gt;='Cumulative Performance'!V$3),IFERROR(SUMPRODUCT(--('Target Schedule'!$K$3:$U$3&lt;=V$3),'Target Schedule'!$K26:$U26),""),""))</f>
        <v/>
      </c>
      <c r="W24" s="219" t="str" cm="1">
        <f t="array" ref="W24">IF($C24="","",IF(AND(DataAsAt&lt;&gt;"Select Claim Period",DataAsAt&gt;='Cumulative Performance'!V$3),IFERROR(SUMPRODUCT(--('Actuals Achieved'!$G$3:$AH$3&lt;=V$3),'Actuals Achieved'!$G26:$AH26),""),""))</f>
        <v/>
      </c>
      <c r="X24" s="220" t="str">
        <f>IFERROR(IF(V24&gt;=0,W24/V24),"")</f>
        <v/>
      </c>
      <c r="Y24" s="221" t="str" cm="1">
        <f t="array" ref="Y24">IF($C24="","",IF(AND(DataAsAt&lt;&gt;"Select Claim Period",DataAsAt&gt;='Cumulative Performance'!Y$3),IFERROR(SUMPRODUCT(--('Target Schedule'!$K$3:$U$3&lt;=Y$3),'Target Schedule'!$K26:$U26),""),""))</f>
        <v/>
      </c>
      <c r="Z24" s="219" t="str" cm="1">
        <f t="array" ref="Z24">IF($C24="","",IF(AND(DataAsAt&lt;&gt;"Select Claim Period",DataAsAt&gt;='Cumulative Performance'!Y$3),IFERROR(SUMPRODUCT(--('Actuals Achieved'!$G$3:$AH$3&lt;=Y$3),'Actuals Achieved'!$G26:$AH26),""),""))</f>
        <v/>
      </c>
      <c r="AA24" s="220" t="str">
        <f>IFERROR(IF(Y24&gt;=0,Z24/Y24),"")</f>
        <v/>
      </c>
      <c r="AB24" s="221" t="str" cm="1">
        <f t="array" ref="AB24">IF($C24="","",IF(AND(DataAsAt&lt;&gt;"Select Claim Period",DataAsAt&gt;='Cumulative Performance'!AB$3),IFERROR(SUMPRODUCT(--('Target Schedule'!$K$3:$U$3&lt;=AB$3),'Target Schedule'!$K26:$U26),""),""))</f>
        <v/>
      </c>
      <c r="AC24" s="219" t="str" cm="1">
        <f t="array" ref="AC24">IF($C24="","",IF(AND(DataAsAt&lt;&gt;"Select Claim Period",DataAsAt&gt;='Cumulative Performance'!AB$3),IFERROR(SUMPRODUCT(--('Actuals Achieved'!$G$3:$AH$3&lt;=AB$3),'Actuals Achieved'!$G26:$AH26),""),""))</f>
        <v/>
      </c>
      <c r="AD24" s="220" t="str">
        <f>IFERROR(IF(AB24&gt;=0,AC24/AB24),"")</f>
        <v/>
      </c>
      <c r="AE24" s="221" t="str" cm="1">
        <f t="array" ref="AE24">IF($C24="","",IF(AND(DataAsAt&lt;&gt;"Select Claim Period",DataAsAt&gt;='Cumulative Performance'!AE$3),IFERROR(SUMPRODUCT(--('Target Schedule'!$K$3:$U$3&lt;=AE$3),'Target Schedule'!$K26:$U26),""),""))</f>
        <v/>
      </c>
      <c r="AF24" s="219" t="str" cm="1">
        <f t="array" ref="AF24">IF($C24="","",IF(AND(DataAsAt&lt;&gt;"Select Claim Period",DataAsAt&gt;='Cumulative Performance'!AE$3),IFERROR(SUMPRODUCT(--('Actuals Achieved'!$G$3:$AH$3&lt;=AE$3),'Actuals Achieved'!$G26:$AH26),""),""))</f>
        <v/>
      </c>
      <c r="AG24" s="222" t="str" cm="1">
        <f t="array" ref="AG24">IF($C24="","",IF(AND(DataAsAt&lt;&gt;"Select Claim Period",DataAsAt&gt;='Cumulative Performance'!AE$3),IFERROR(SUMPRODUCT(--('Actuals Achieved'!$G$3:$AH$3&lt;=AE$3),'Actuals Achieved'!$G26:$AH26)/(SUMPRODUCT(--('Target Schedule'!$L$3:$U$3&lt;=AE$3),'Target Schedule'!$L26:$U26)+'Target Schedule'!$G26),""),""))</f>
        <v/>
      </c>
      <c r="AH24" s="223"/>
      <c r="AI24" s="223"/>
      <c r="AJ24" s="223"/>
      <c r="AK24" s="233">
        <f>IF($C24="","",IF(AND(DataAsAt&lt;&gt;"Select Claim Period",DataAsAt&gt;='Quarterly Performance'!D$3),IFERROR('Target Schedule'!F26,""),""))</f>
        <v>89</v>
      </c>
      <c r="AL24" s="234">
        <f>IF($C24="","",IF(AND(DataAsAt&lt;&gt;"Select Claim Period",DataAsAt&gt;='Quarterly Performance'!D$3),IFERROR('Actuals Achieved'!E26,""),""))</f>
        <v>341</v>
      </c>
      <c r="AM24" s="249">
        <f>IFERROR(AL24-AK24,"")</f>
        <v>252</v>
      </c>
      <c r="AN24" s="235">
        <f>IFERROR(AL24/AK24,"")</f>
        <v>3.8314606741573032</v>
      </c>
    </row>
    <row r="25" spans="1:40" ht="66" x14ac:dyDescent="0.3">
      <c r="A25" s="16"/>
      <c r="B25" s="357"/>
      <c r="C25" s="268" t="str">
        <f>IF('Target Schedule'!C27="","",'Target Schedule'!C27)</f>
        <v>60% of participants have taken one or more active steps towards employment, including undertaking training or learning; actively searched for employment; taken part in job trials, placements or tasters; or volunteered in an employment relevant context</v>
      </c>
      <c r="D25" s="200" cm="1">
        <f t="array" ref="D25">IF($C25="","",IF(AND(DataAsAt&lt;&gt;"Select Claim Period",DataAsAt&gt;='Cumulative Performance'!D$3),IFERROR(SUMPRODUCT(--('Target Schedule'!$K$3:$U$3&lt;=D$3),'Target Schedule'!$K27:$U27),""),""))</f>
        <v>699</v>
      </c>
      <c r="E25" s="201" cm="1">
        <f t="array" ref="E25">IF($C25="","",IF(AND(DataAsAt&lt;&gt;"Select Claim Period",DataAsAt&gt;='Cumulative Performance'!D$3),IFERROR(SUMPRODUCT(--('Actuals Achieved'!$G$3:$AH$3&lt;=D$3),'Actuals Achieved'!$G27:$AH27),""),""))</f>
        <v>683</v>
      </c>
      <c r="F25" s="202">
        <f t="shared" ref="F25:F29" si="38">IFERROR(IF(D25&gt;=0,E25/D25),"")</f>
        <v>0.97711015736766804</v>
      </c>
      <c r="G25" s="201" cm="1">
        <f t="array" ref="G25">IF($C25="","",IF(AND(DataAsAt&lt;&gt;"Select Claim Period",DataAsAt&gt;='Cumulative Performance'!G$3),IFERROR(SUMPRODUCT(--('Target Schedule'!$K$3:$U$3&lt;=G$3),'Target Schedule'!$K27:$U27),""),""))</f>
        <v>729</v>
      </c>
      <c r="H25" s="201" cm="1">
        <f t="array" ref="H25">IF($C25="","",IF(AND(DataAsAt&lt;&gt;"Select Claim Period",DataAsAt&gt;='Cumulative Performance'!G$3),IFERROR(SUMPRODUCT(--('Actuals Achieved'!$G$3:$AH$3&lt;=G$3),'Actuals Achieved'!$G27:$AH27),""),""))</f>
        <v>727</v>
      </c>
      <c r="I25" s="202" cm="1">
        <f t="array" ref="I25">IF($C25="","",IF(AND(DataAsAt&lt;&gt;"Select Claim Period",DataAsAt&gt;='Cumulative Performance'!G$3),IFERROR(SUMPRODUCT(--('Actuals Achieved'!$G$3:$AH$3&lt;=G$3),'Actuals Achieved'!$G27:$AH27)/(SUMPRODUCT(--('Target Schedule'!$L$3:$U$3&lt;=G$3),'Target Schedule'!$L27:$U27)+'Target Schedule'!$G27),""),""))</f>
        <v>0.99725651577503427</v>
      </c>
      <c r="J25" s="201" cm="1">
        <f t="array" ref="J25">IF($C25="","",IF(AND(DataAsAt&lt;&gt;"Select Claim Period",DataAsAt&gt;='Cumulative Performance'!J$3),IFERROR(SUMPRODUCT(--('Target Schedule'!$K$3:$U$3&lt;=J$3),'Target Schedule'!$K27:$U27),""),""))</f>
        <v>762</v>
      </c>
      <c r="K25" s="201" cm="1">
        <f t="array" ref="K25">IF($C25="","",IF(AND(DataAsAt&lt;&gt;"Select Claim Period",DataAsAt&gt;='Cumulative Performance'!J$3),IFERROR(SUMPRODUCT(--('Actuals Achieved'!$G$3:$AH$3&lt;=J$3),'Actuals Achieved'!$G27:$AH27),""),""))</f>
        <v>755</v>
      </c>
      <c r="L25" s="202" cm="1">
        <f t="array" ref="L25">IF($C25="","",IF(AND(DataAsAt&lt;&gt;"Select Claim Period",DataAsAt&gt;='Cumulative Performance'!J$3),IFERROR(SUMPRODUCT(--('Actuals Achieved'!$G$3:$AH$3&lt;=J$3),'Actuals Achieved'!$G27:$AH27)/(SUMPRODUCT(--('Target Schedule'!$L$3:$U$3&lt;=J$3),'Target Schedule'!$L27:$U27)+'Target Schedule'!$G27),""),""))</f>
        <v>0.99081364829396323</v>
      </c>
      <c r="M25" s="201" cm="1">
        <f t="array" ref="M25">IF($C25="","",IF(AND(DataAsAt&lt;&gt;"Select Claim Period",DataAsAt&gt;='Cumulative Performance'!M$3),IFERROR(SUMPRODUCT(--('Target Schedule'!$K$3:$U$3&lt;=M$3),'Target Schedule'!$K27:$U27),""),""))</f>
        <v>791</v>
      </c>
      <c r="N25" s="201" cm="1">
        <f t="array" ref="N25">IF($C25="","",IF(AND(DataAsAt&lt;&gt;"Select Claim Period",DataAsAt&gt;='Cumulative Performance'!M$3),IFERROR(SUMPRODUCT(--('Actuals Achieved'!$G$3:$AH$3&lt;=M$3),'Actuals Achieved'!$G27:$AH27),""),""))</f>
        <v>780</v>
      </c>
      <c r="O25" s="202" cm="1">
        <f t="array" ref="O25">IF($C25="","",IF(AND(DataAsAt&lt;&gt;"Select Claim Period",DataAsAt&gt;='Cumulative Performance'!M$3),IFERROR(SUMPRODUCT(--('Actuals Achieved'!$G$3:$AH$3&lt;=M$3),'Actuals Achieved'!$G27:$AH27)/(SUMPRODUCT(--('Target Schedule'!$L$3:$U$3&lt;=M$3),'Target Schedule'!$L27:$U27)+'Target Schedule'!$G27),""),""))</f>
        <v>0.98609355246523389</v>
      </c>
      <c r="P25" s="201" cm="1">
        <f t="array" ref="P25">IF($C25="","",IF(AND(DataAsAt&lt;&gt;"Select Claim Period",DataAsAt&gt;='Cumulative Performance'!P$3),IFERROR(SUMPRODUCT(--('Target Schedule'!$K$3:$U$3&lt;=P$3),'Target Schedule'!$K27:$U27),""),""))</f>
        <v>820</v>
      </c>
      <c r="Q25" s="201" cm="1">
        <f t="array" ref="Q25">IF($C25="","",IF(AND(DataAsAt&lt;&gt;"Select Claim Period",DataAsAt&gt;='Cumulative Performance'!P$3),IFERROR(SUMPRODUCT(--('Actuals Achieved'!$G$3:$AH$3&lt;=P$3),'Actuals Achieved'!$G27:$AH27),""),""))</f>
        <v>815</v>
      </c>
      <c r="R25" s="202" cm="1">
        <f t="array" ref="R25">IF($C25="","",IF(AND(DataAsAt&lt;&gt;"Select Claim Period",DataAsAt&gt;='Cumulative Performance'!P$3),IFERROR(SUMPRODUCT(--('Actuals Achieved'!$G$3:$AH$3&lt;=P$3),'Actuals Achieved'!$G27:$AH27)/(SUMPRODUCT(--('Target Schedule'!$L$3:$U$3&lt;=P$3),'Target Schedule'!$L27:$U27)+'Target Schedule'!$G27),""),""))</f>
        <v>0.99390243902439024</v>
      </c>
      <c r="S25" s="201" cm="1">
        <f t="array" ref="S25">IF($C25="","",IF(AND(DataAsAt&lt;&gt;"Select Claim Period",DataAsAt&gt;='Cumulative Performance'!S$3),IFERROR(SUMPRODUCT(--('Target Schedule'!$K$3:$U$3&lt;=S$3),'Target Schedule'!$K27:$U27),""),""))</f>
        <v>849</v>
      </c>
      <c r="T25" s="201" cm="1">
        <f t="array" ref="T25">IF($C25="","",IF(AND(DataAsAt&lt;&gt;"Select Claim Period",DataAsAt&gt;='Cumulative Performance'!S$3),IFERROR(SUMPRODUCT(--('Actuals Achieved'!$G$3:$AH$3&lt;=S$3),'Actuals Achieved'!$G27:$AH27),""),""))</f>
        <v>842</v>
      </c>
      <c r="U25" s="202" cm="1">
        <f t="array" ref="U25">IF($C25="","",IF(AND(DataAsAt&lt;&gt;"Select Claim Period",DataAsAt&gt;='Cumulative Performance'!S$3),IFERROR(SUMPRODUCT(--('Actuals Achieved'!$G$3:$AH$3&lt;=S$3),'Actuals Achieved'!$G27:$AH27)/(SUMPRODUCT(--('Target Schedule'!$L$3:$U$3&lt;=S$3),'Target Schedule'!$L27:$U27)+'Target Schedule'!$G27),""),""))</f>
        <v>0.99175500588928156</v>
      </c>
      <c r="V25" s="201" t="str" cm="1">
        <f t="array" ref="V25">IF($C25="","",IF(AND(DataAsAt&lt;&gt;"Select Claim Period",DataAsAt&gt;='Cumulative Performance'!V$3),IFERROR(SUMPRODUCT(--('Target Schedule'!$K$3:$U$3&lt;=V$3),'Target Schedule'!$K27:$U27),""),""))</f>
        <v/>
      </c>
      <c r="W25" s="201" t="str" cm="1">
        <f t="array" ref="W25">IF($C25="","",IF(AND(DataAsAt&lt;&gt;"Select Claim Period",DataAsAt&gt;='Cumulative Performance'!V$3),IFERROR(SUMPRODUCT(--('Actuals Achieved'!$G$3:$AH$3&lt;=V$3),'Actuals Achieved'!$G27:$AH27),""),""))</f>
        <v/>
      </c>
      <c r="X25" s="202" t="str" cm="1">
        <f t="array" ref="X25">IF($C25="","",IF(AND(DataAsAt&lt;&gt;"Select Claim Period",DataAsAt&gt;='Cumulative Performance'!V$3),IFERROR(SUMPRODUCT(--('Actuals Achieved'!$G$3:$AH$3&lt;=V$3),'Actuals Achieved'!$G27:$AH27)/(SUMPRODUCT(--('Target Schedule'!$L$3:$U$3&lt;=V$3),'Target Schedule'!$L27:$U27)+'Target Schedule'!$G27),""),""))</f>
        <v/>
      </c>
      <c r="Y25" s="201" t="str" cm="1">
        <f t="array" ref="Y25">IF($C25="","",IF(AND(DataAsAt&lt;&gt;"Select Claim Period",DataAsAt&gt;='Cumulative Performance'!Y$3),IFERROR(SUMPRODUCT(--('Target Schedule'!$K$3:$U$3&lt;=Y$3),'Target Schedule'!$K27:$U27),""),""))</f>
        <v/>
      </c>
      <c r="Z25" s="201" t="str" cm="1">
        <f t="array" ref="Z25">IF($C25="","",IF(AND(DataAsAt&lt;&gt;"Select Claim Period",DataAsAt&gt;='Cumulative Performance'!Y$3),IFERROR(SUMPRODUCT(--('Actuals Achieved'!$G$3:$AH$3&lt;=Y$3),'Actuals Achieved'!$G27:$AH27),""),""))</f>
        <v/>
      </c>
      <c r="AA25" s="202" t="str" cm="1">
        <f t="array" ref="AA25">IF($C25="","",IF(AND(DataAsAt&lt;&gt;"Select Claim Period",DataAsAt&gt;='Cumulative Performance'!Y$3),IFERROR(SUMPRODUCT(--('Actuals Achieved'!$G$3:$AH$3&lt;=Y$3),'Actuals Achieved'!$G27:$AH27)/(SUMPRODUCT(--('Target Schedule'!$L$3:$U$3&lt;=Y$3),'Target Schedule'!$L27:$U27)+'Target Schedule'!$G27),""),""))</f>
        <v/>
      </c>
      <c r="AB25" s="201" t="str" cm="1">
        <f t="array" ref="AB25">IF($C25="","",IF(AND(DataAsAt&lt;&gt;"Select Claim Period",DataAsAt&gt;='Cumulative Performance'!AB$3),IFERROR(SUMPRODUCT(--('Target Schedule'!$K$3:$U$3&lt;=AB$3),'Target Schedule'!$K27:$U27),""),""))</f>
        <v/>
      </c>
      <c r="AC25" s="201" t="str" cm="1">
        <f t="array" ref="AC25">IF($C25="","",IF(AND(DataAsAt&lt;&gt;"Select Claim Period",DataAsAt&gt;='Cumulative Performance'!AB$3),IFERROR(SUMPRODUCT(--('Actuals Achieved'!$G$3:$AH$3&lt;=AB$3),'Actuals Achieved'!$G27:$AH27),""),""))</f>
        <v/>
      </c>
      <c r="AD25" s="202" t="str" cm="1">
        <f t="array" ref="AD25">IF($C25="","",IF(AND(DataAsAt&lt;&gt;"Select Claim Period",DataAsAt&gt;='Cumulative Performance'!AB$3),IFERROR(SUMPRODUCT(--('Actuals Achieved'!$G$3:$AH$3&lt;=AB$3),'Actuals Achieved'!$G27:$AH27)/(SUMPRODUCT(--('Target Schedule'!$L$3:$U$3&lt;=AB$3),'Target Schedule'!$L27:$U27)+'Target Schedule'!$G27),""),""))</f>
        <v/>
      </c>
      <c r="AE25" s="201" t="str" cm="1">
        <f t="array" ref="AE25">IF($C25="","",IF(AND(DataAsAt&lt;&gt;"Select Claim Period",DataAsAt&gt;='Cumulative Performance'!AE$3),IFERROR(SUMPRODUCT(--('Target Schedule'!$K$3:$U$3&lt;=AE$3),'Target Schedule'!$K27:$U27),""),""))</f>
        <v/>
      </c>
      <c r="AF25" s="201" t="str" cm="1">
        <f t="array" ref="AF25">IF($C25="","",IF(AND(DataAsAt&lt;&gt;"Select Claim Period",DataAsAt&gt;='Cumulative Performance'!AE$3),IFERROR(SUMPRODUCT(--('Actuals Achieved'!$G$3:$AH$3&lt;=AE$3),'Actuals Achieved'!$G27:$AH27),""),""))</f>
        <v/>
      </c>
      <c r="AG25" s="236" t="str" cm="1">
        <f t="array" ref="AG25">IF($C25="","",IF(AND(DataAsAt&lt;&gt;"Select Claim Period",DataAsAt&gt;='Cumulative Performance'!AE$3),IFERROR(SUMPRODUCT(--('Actuals Achieved'!$G$3:$AH$3&lt;=AE$3),'Actuals Achieved'!$G27:$AH27)/(SUMPRODUCT(--('Target Schedule'!$L$3:$U$3&lt;=AE$3),'Target Schedule'!$L27:$U27)+'Target Schedule'!$G27),""),""))</f>
        <v/>
      </c>
      <c r="AH25" s="223"/>
      <c r="AI25" s="223"/>
      <c r="AJ25" s="223"/>
      <c r="AK25" s="227">
        <f>IF($C25="","",IF(AND(DataAsAt&lt;&gt;"Select Claim Period",DataAsAt&gt;='Quarterly Performance'!D$3),IFERROR('Target Schedule'!F27,""),""))</f>
        <v>268</v>
      </c>
      <c r="AL25" s="228">
        <f>IF($C25="","",IF(AND(DataAsAt&lt;&gt;"Select Claim Period",DataAsAt&gt;='Quarterly Performance'!D$3),IFERROR('Actuals Achieved'!E27,""),""))</f>
        <v>842</v>
      </c>
      <c r="AM25" s="249">
        <f t="shared" ref="AM25:AM29" si="39">IFERROR(AL25-AK25,"")</f>
        <v>574</v>
      </c>
      <c r="AN25" s="229">
        <f t="shared" ref="AN25:AN29" si="40">IFERROR(AL25/AK25,"")</f>
        <v>3.1417910447761193</v>
      </c>
    </row>
    <row r="26" spans="1:40" ht="33" x14ac:dyDescent="0.3">
      <c r="A26" s="16"/>
      <c r="B26" s="357"/>
      <c r="C26" s="268" t="str">
        <f>IF('Target Schedule'!C28="","",'Target Schedule'!C28)</f>
        <v>60% of participants record improved levels of confidence in their potential to participate in work on leaving the project</v>
      </c>
      <c r="D26" s="200" cm="1">
        <f t="array" ref="D26">IF($C26="","",IF(AND(DataAsAt&lt;&gt;"Select Claim Period",DataAsAt&gt;='Cumulative Performance'!D$3),IFERROR(SUMPRODUCT(--('Target Schedule'!$K$3:$U$3&lt;=D$3),'Target Schedule'!$K28:$U28),""),""))</f>
        <v>449</v>
      </c>
      <c r="E26" s="201" cm="1">
        <f t="array" ref="E26">IF($C26="","",IF(AND(DataAsAt&lt;&gt;"Select Claim Period",DataAsAt&gt;='Cumulative Performance'!D$3),IFERROR(SUMPRODUCT(--('Actuals Achieved'!$G$3:$AH$3&lt;=D$3),'Actuals Achieved'!$G28:$AH28),""),""))</f>
        <v>438</v>
      </c>
      <c r="F26" s="202">
        <f t="shared" si="38"/>
        <v>0.97550111358574609</v>
      </c>
      <c r="G26" s="201" cm="1">
        <f t="array" ref="G26">IF($C26="","",IF(AND(DataAsAt&lt;&gt;"Select Claim Period",DataAsAt&gt;='Cumulative Performance'!G$3),IFERROR(SUMPRODUCT(--('Target Schedule'!$K$3:$U$3&lt;=G$3),'Target Schedule'!$K28:$U28),""),""))</f>
        <v>464</v>
      </c>
      <c r="H26" s="201" cm="1">
        <f t="array" ref="H26">IF($C26="","",IF(AND(DataAsAt&lt;&gt;"Select Claim Period",DataAsAt&gt;='Cumulative Performance'!G$3),IFERROR(SUMPRODUCT(--('Actuals Achieved'!$G$3:$AH$3&lt;=G$3),'Actuals Achieved'!$G28:$AH28),""),""))</f>
        <v>472</v>
      </c>
      <c r="I26" s="202" cm="1">
        <f t="array" ref="I26">IF($C26="","",IF(AND(DataAsAt&lt;&gt;"Select Claim Period",DataAsAt&gt;='Cumulative Performance'!G$3),IFERROR(SUMPRODUCT(--('Actuals Achieved'!$G$3:$AH$3&lt;=G$3),'Actuals Achieved'!$G28:$AH28)/(SUMPRODUCT(--('Target Schedule'!$L$3:$U$3&lt;=G$3),'Target Schedule'!$L28:$U28)+'Target Schedule'!$G28),""),""))</f>
        <v>1.0172413793103448</v>
      </c>
      <c r="J26" s="201" cm="1">
        <f t="array" ref="J26">IF($C26="","",IF(AND(DataAsAt&lt;&gt;"Select Claim Period",DataAsAt&gt;='Cumulative Performance'!J$3),IFERROR(SUMPRODUCT(--('Target Schedule'!$K$3:$U$3&lt;=J$3),'Target Schedule'!$K28:$U28),""),""))</f>
        <v>498</v>
      </c>
      <c r="K26" s="201" cm="1">
        <f t="array" ref="K26">IF($C26="","",IF(AND(DataAsAt&lt;&gt;"Select Claim Period",DataAsAt&gt;='Cumulative Performance'!J$3),IFERROR(SUMPRODUCT(--('Actuals Achieved'!$G$3:$AH$3&lt;=J$3),'Actuals Achieved'!$G28:$AH28),""),""))</f>
        <v>497</v>
      </c>
      <c r="L26" s="202" cm="1">
        <f t="array" ref="L26">IF($C26="","",IF(AND(DataAsAt&lt;&gt;"Select Claim Period",DataAsAt&gt;='Cumulative Performance'!J$3),IFERROR(SUMPRODUCT(--('Actuals Achieved'!$G$3:$AH$3&lt;=J$3),'Actuals Achieved'!$G28:$AH28)/(SUMPRODUCT(--('Target Schedule'!$L$3:$U$3&lt;=J$3),'Target Schedule'!$L28:$U28)+'Target Schedule'!$G28),""),""))</f>
        <v>0.99799196787148592</v>
      </c>
      <c r="M26" s="201" cm="1">
        <f t="array" ref="M26">IF($C26="","",IF(AND(DataAsAt&lt;&gt;"Select Claim Period",DataAsAt&gt;='Cumulative Performance'!M$3),IFERROR(SUMPRODUCT(--('Target Schedule'!$K$3:$U$3&lt;=M$3),'Target Schedule'!$K28:$U28),""),""))</f>
        <v>532</v>
      </c>
      <c r="N26" s="201" cm="1">
        <f t="array" ref="N26">IF($C26="","",IF(AND(DataAsAt&lt;&gt;"Select Claim Period",DataAsAt&gt;='Cumulative Performance'!M$3),IFERROR(SUMPRODUCT(--('Actuals Achieved'!$G$3:$AH$3&lt;=M$3),'Actuals Achieved'!$G28:$AH28),""),""))</f>
        <v>515</v>
      </c>
      <c r="O26" s="202" cm="1">
        <f t="array" ref="O26">IF($C26="","",IF(AND(DataAsAt&lt;&gt;"Select Claim Period",DataAsAt&gt;='Cumulative Performance'!M$3),IFERROR(SUMPRODUCT(--('Actuals Achieved'!$G$3:$AH$3&lt;=M$3),'Actuals Achieved'!$G28:$AH28)/(SUMPRODUCT(--('Target Schedule'!$L$3:$U$3&lt;=M$3),'Target Schedule'!$L28:$U28)+'Target Schedule'!$G28),""),""))</f>
        <v>0.96804511278195493</v>
      </c>
      <c r="P26" s="201" cm="1">
        <f t="array" ref="P26">IF($C26="","",IF(AND(DataAsAt&lt;&gt;"Select Claim Period",DataAsAt&gt;='Cumulative Performance'!P$3),IFERROR(SUMPRODUCT(--('Target Schedule'!$K$3:$U$3&lt;=P$3),'Target Schedule'!$K28:$U28),""),""))</f>
        <v>566</v>
      </c>
      <c r="Q26" s="201" cm="1">
        <f t="array" ref="Q26">IF($C26="","",IF(AND(DataAsAt&lt;&gt;"Select Claim Period",DataAsAt&gt;='Cumulative Performance'!P$3),IFERROR(SUMPRODUCT(--('Actuals Achieved'!$G$3:$AH$3&lt;=P$3),'Actuals Achieved'!$G28:$AH28),""),""))</f>
        <v>543</v>
      </c>
      <c r="R26" s="202" cm="1">
        <f t="array" ref="R26">IF($C26="","",IF(AND(DataAsAt&lt;&gt;"Select Claim Period",DataAsAt&gt;='Cumulative Performance'!P$3),IFERROR(SUMPRODUCT(--('Actuals Achieved'!$G$3:$AH$3&lt;=P$3),'Actuals Achieved'!$G28:$AH28)/(SUMPRODUCT(--('Target Schedule'!$L$3:$U$3&lt;=P$3),'Target Schedule'!$L28:$U28)+'Target Schedule'!$G28),""),""))</f>
        <v>0.95936395759717319</v>
      </c>
      <c r="S26" s="201" cm="1">
        <f t="array" ref="S26">IF($C26="","",IF(AND(DataAsAt&lt;&gt;"Select Claim Period",DataAsAt&gt;='Cumulative Performance'!S$3),IFERROR(SUMPRODUCT(--('Target Schedule'!$K$3:$U$3&lt;=S$3),'Target Schedule'!$K28:$U28),""),""))</f>
        <v>600</v>
      </c>
      <c r="T26" s="201" cm="1">
        <f t="array" ref="T26">IF($C26="","",IF(AND(DataAsAt&lt;&gt;"Select Claim Period",DataAsAt&gt;='Cumulative Performance'!S$3),IFERROR(SUMPRODUCT(--('Actuals Achieved'!$G$3:$AH$3&lt;=S$3),'Actuals Achieved'!$G28:$AH28),""),""))</f>
        <v>563</v>
      </c>
      <c r="U26" s="202" cm="1">
        <f t="array" ref="U26">IF($C26="","",IF(AND(DataAsAt&lt;&gt;"Select Claim Period",DataAsAt&gt;='Cumulative Performance'!S$3),IFERROR(SUMPRODUCT(--('Actuals Achieved'!$G$3:$AH$3&lt;=S$3),'Actuals Achieved'!$G28:$AH28)/(SUMPRODUCT(--('Target Schedule'!$L$3:$U$3&lt;=S$3),'Target Schedule'!$L28:$U28)+'Target Schedule'!$G28),""),""))</f>
        <v>0.93833333333333335</v>
      </c>
      <c r="V26" s="201" t="str" cm="1">
        <f t="array" ref="V26">IF($C26="","",IF(AND(DataAsAt&lt;&gt;"Select Claim Period",DataAsAt&gt;='Cumulative Performance'!V$3),IFERROR(SUMPRODUCT(--('Target Schedule'!$K$3:$U$3&lt;=V$3),'Target Schedule'!$K28:$U28),""),""))</f>
        <v/>
      </c>
      <c r="W26" s="201" t="str" cm="1">
        <f t="array" ref="W26">IF($C26="","",IF(AND(DataAsAt&lt;&gt;"Select Claim Period",DataAsAt&gt;='Cumulative Performance'!V$3),IFERROR(SUMPRODUCT(--('Actuals Achieved'!$G$3:$AH$3&lt;=V$3),'Actuals Achieved'!$G28:$AH28),""),""))</f>
        <v/>
      </c>
      <c r="X26" s="202" t="str" cm="1">
        <f t="array" ref="X26">IF($C26="","",IF(AND(DataAsAt&lt;&gt;"Select Claim Period",DataAsAt&gt;='Cumulative Performance'!V$3),IFERROR(SUMPRODUCT(--('Actuals Achieved'!$G$3:$AH$3&lt;=V$3),'Actuals Achieved'!$G28:$AH28)/(SUMPRODUCT(--('Target Schedule'!$L$3:$U$3&lt;=V$3),'Target Schedule'!$L28:$U28)+'Target Schedule'!$G28),""),""))</f>
        <v/>
      </c>
      <c r="Y26" s="201" t="str" cm="1">
        <f t="array" ref="Y26">IF($C26="","",IF(AND(DataAsAt&lt;&gt;"Select Claim Period",DataAsAt&gt;='Cumulative Performance'!Y$3),IFERROR(SUMPRODUCT(--('Target Schedule'!$K$3:$U$3&lt;=Y$3),'Target Schedule'!$K28:$U28),""),""))</f>
        <v/>
      </c>
      <c r="Z26" s="201" t="str" cm="1">
        <f t="array" ref="Z26">IF($C26="","",IF(AND(DataAsAt&lt;&gt;"Select Claim Period",DataAsAt&gt;='Cumulative Performance'!Y$3),IFERROR(SUMPRODUCT(--('Actuals Achieved'!$G$3:$AH$3&lt;=Y$3),'Actuals Achieved'!$G28:$AH28),""),""))</f>
        <v/>
      </c>
      <c r="AA26" s="202" t="str" cm="1">
        <f t="array" ref="AA26">IF($C26="","",IF(AND(DataAsAt&lt;&gt;"Select Claim Period",DataAsAt&gt;='Cumulative Performance'!Y$3),IFERROR(SUMPRODUCT(--('Actuals Achieved'!$G$3:$AH$3&lt;=Y$3),'Actuals Achieved'!$G28:$AH28)/(SUMPRODUCT(--('Target Schedule'!$L$3:$U$3&lt;=Y$3),'Target Schedule'!$L28:$U28)+'Target Schedule'!$G28),""),""))</f>
        <v/>
      </c>
      <c r="AB26" s="201" t="str" cm="1">
        <f t="array" ref="AB26">IF($C26="","",IF(AND(DataAsAt&lt;&gt;"Select Claim Period",DataAsAt&gt;='Cumulative Performance'!AB$3),IFERROR(SUMPRODUCT(--('Target Schedule'!$K$3:$U$3&lt;=AB$3),'Target Schedule'!$K28:$U28),""),""))</f>
        <v/>
      </c>
      <c r="AC26" s="201" t="str" cm="1">
        <f t="array" ref="AC26">IF($C26="","",IF(AND(DataAsAt&lt;&gt;"Select Claim Period",DataAsAt&gt;='Cumulative Performance'!AB$3),IFERROR(SUMPRODUCT(--('Actuals Achieved'!$G$3:$AH$3&lt;=AB$3),'Actuals Achieved'!$G28:$AH28),""),""))</f>
        <v/>
      </c>
      <c r="AD26" s="202" t="str" cm="1">
        <f t="array" ref="AD26">IF($C26="","",IF(AND(DataAsAt&lt;&gt;"Select Claim Period",DataAsAt&gt;='Cumulative Performance'!AB$3),IFERROR(SUMPRODUCT(--('Actuals Achieved'!$G$3:$AH$3&lt;=AB$3),'Actuals Achieved'!$G28:$AH28)/(SUMPRODUCT(--('Target Schedule'!$L$3:$U$3&lt;=AB$3),'Target Schedule'!$L28:$U28)+'Target Schedule'!$G28),""),""))</f>
        <v/>
      </c>
      <c r="AE26" s="201" t="str" cm="1">
        <f t="array" ref="AE26">IF($C26="","",IF(AND(DataAsAt&lt;&gt;"Select Claim Period",DataAsAt&gt;='Cumulative Performance'!AE$3),IFERROR(SUMPRODUCT(--('Target Schedule'!$K$3:$U$3&lt;=AE$3),'Target Schedule'!$K28:$U28),""),""))</f>
        <v/>
      </c>
      <c r="AF26" s="201" t="str" cm="1">
        <f t="array" ref="AF26">IF($C26="","",IF(AND(DataAsAt&lt;&gt;"Select Claim Period",DataAsAt&gt;='Cumulative Performance'!AE$3),IFERROR(SUMPRODUCT(--('Actuals Achieved'!$G$3:$AH$3&lt;=AE$3),'Actuals Achieved'!$G28:$AH28),""),""))</f>
        <v/>
      </c>
      <c r="AG26" s="236" t="str" cm="1">
        <f t="array" ref="AG26">IF($C26="","",IF(AND(DataAsAt&lt;&gt;"Select Claim Period",DataAsAt&gt;='Cumulative Performance'!AE$3),IFERROR(SUMPRODUCT(--('Actuals Achieved'!$G$3:$AH$3&lt;=AE$3),'Actuals Achieved'!$G28:$AH28)/(SUMPRODUCT(--('Target Schedule'!$L$3:$U$3&lt;=AE$3),'Target Schedule'!$L28:$U28)+'Target Schedule'!$G28),""),""))</f>
        <v/>
      </c>
      <c r="AH26" s="223"/>
      <c r="AI26" s="223"/>
      <c r="AJ26" s="223"/>
      <c r="AK26" s="227">
        <f>IF($C26="","",IF(AND(DataAsAt&lt;&gt;"Select Claim Period",DataAsAt&gt;='Quarterly Performance'!D$3),IFERROR('Target Schedule'!F28,""),""))</f>
        <v>268</v>
      </c>
      <c r="AL26" s="219">
        <f>IF($C26="","",IF(AND(DataAsAt&lt;&gt;"Select Claim Period",DataAsAt&gt;='Quarterly Performance'!D$3),IFERROR('Actuals Achieved'!E28,""),""))</f>
        <v>563</v>
      </c>
      <c r="AM26" s="249">
        <f t="shared" si="39"/>
        <v>295</v>
      </c>
      <c r="AN26" s="229">
        <f t="shared" si="40"/>
        <v>2.1007462686567164</v>
      </c>
    </row>
    <row r="27" spans="1:40" x14ac:dyDescent="0.3">
      <c r="A27" s="16"/>
      <c r="B27" s="357"/>
      <c r="C27" s="268" t="str">
        <f>IF('Target Schedule'!C29="","",'Target Schedule'!C29)</f>
        <v/>
      </c>
      <c r="D27" s="200" t="str" cm="1">
        <f t="array" ref="D27">IF($C27="","",IF(AND(DataAsAt&lt;&gt;"Select Claim Period",DataAsAt&gt;='Cumulative Performance'!D$3),IFERROR(SUMPRODUCT(--('Target Schedule'!$K$3:$U$3&lt;=D$3),'Target Schedule'!$K29:$U29),""),""))</f>
        <v/>
      </c>
      <c r="E27" s="201" t="str" cm="1">
        <f t="array" ref="E27">IF($C27="","",IF(AND(DataAsAt&lt;&gt;"Select Claim Period",DataAsAt&gt;='Cumulative Performance'!D$3),IFERROR(SUMPRODUCT(--('Actuals Achieved'!$G$3:$AH$3&lt;=D$3),'Actuals Achieved'!$G29:$AH29),""),""))</f>
        <v/>
      </c>
      <c r="F27" s="202" t="str">
        <f t="shared" si="38"/>
        <v/>
      </c>
      <c r="G27" s="201" t="str" cm="1">
        <f t="array" ref="G27">IF($C27="","",IF(AND(DataAsAt&lt;&gt;"Select Claim Period",DataAsAt&gt;='Cumulative Performance'!G$3),IFERROR(SUMPRODUCT(--('Target Schedule'!$K$3:$U$3&lt;=G$3),'Target Schedule'!$K29:$U29),""),""))</f>
        <v/>
      </c>
      <c r="H27" s="201" t="str" cm="1">
        <f t="array" ref="H27">IF($C27="","",IF(AND(DataAsAt&lt;&gt;"Select Claim Period",DataAsAt&gt;='Cumulative Performance'!G$3),IFERROR(SUMPRODUCT(--('Actuals Achieved'!$G$3:$AH$3&lt;=G$3),'Actuals Achieved'!$G29:$AH29),""),""))</f>
        <v/>
      </c>
      <c r="I27" s="202" t="str" cm="1">
        <f t="array" ref="I27">IF($C27="","",IF(AND(DataAsAt&lt;&gt;"Select Claim Period",DataAsAt&gt;='Cumulative Performance'!G$3),IFERROR(SUMPRODUCT(--('Actuals Achieved'!$G$3:$AH$3&lt;=G$3),'Actuals Achieved'!$G29:$AH29)/(SUMPRODUCT(--('Target Schedule'!$L$3:$U$3&lt;=G$3),'Target Schedule'!$L29:$U29)+'Target Schedule'!$G29),""),""))</f>
        <v/>
      </c>
      <c r="J27" s="201" t="str" cm="1">
        <f t="array" ref="J27">IF($C27="","",IF(AND(DataAsAt&lt;&gt;"Select Claim Period",DataAsAt&gt;='Cumulative Performance'!J$3),IFERROR(SUMPRODUCT(--('Target Schedule'!$K$3:$U$3&lt;=J$3),'Target Schedule'!$K29:$U29),""),""))</f>
        <v/>
      </c>
      <c r="K27" s="201" t="str" cm="1">
        <f t="array" ref="K27">IF($C27="","",IF(AND(DataAsAt&lt;&gt;"Select Claim Period",DataAsAt&gt;='Cumulative Performance'!J$3),IFERROR(SUMPRODUCT(--('Actuals Achieved'!$G$3:$AH$3&lt;=J$3),'Actuals Achieved'!$G29:$AH29),""),""))</f>
        <v/>
      </c>
      <c r="L27" s="202" t="str" cm="1">
        <f t="array" ref="L27">IF($C27="","",IF(AND(DataAsAt&lt;&gt;"Select Claim Period",DataAsAt&gt;='Cumulative Performance'!J$3),IFERROR(SUMPRODUCT(--('Actuals Achieved'!$G$3:$AH$3&lt;=J$3),'Actuals Achieved'!$G29:$AH29)/(SUMPRODUCT(--('Target Schedule'!$L$3:$U$3&lt;=J$3),'Target Schedule'!$L29:$U29)+'Target Schedule'!$G29),""),""))</f>
        <v/>
      </c>
      <c r="M27" s="201" t="str" cm="1">
        <f t="array" ref="M27">IF($C27="","",IF(AND(DataAsAt&lt;&gt;"Select Claim Period",DataAsAt&gt;='Cumulative Performance'!M$3),IFERROR(SUMPRODUCT(--('Target Schedule'!$K$3:$U$3&lt;=M$3),'Target Schedule'!$K29:$U29),""),""))</f>
        <v/>
      </c>
      <c r="N27" s="201" t="str" cm="1">
        <f t="array" ref="N27">IF($C27="","",IF(AND(DataAsAt&lt;&gt;"Select Claim Period",DataAsAt&gt;='Cumulative Performance'!M$3),IFERROR(SUMPRODUCT(--('Actuals Achieved'!$G$3:$AH$3&lt;=M$3),'Actuals Achieved'!$G29:$AH29),""),""))</f>
        <v/>
      </c>
      <c r="O27" s="202" t="str" cm="1">
        <f t="array" ref="O27">IF($C27="","",IF(AND(DataAsAt&lt;&gt;"Select Claim Period",DataAsAt&gt;='Cumulative Performance'!M$3),IFERROR(SUMPRODUCT(--('Actuals Achieved'!$G$3:$AH$3&lt;=M$3),'Actuals Achieved'!$G29:$AH29)/(SUMPRODUCT(--('Target Schedule'!$L$3:$U$3&lt;=M$3),'Target Schedule'!$L29:$U29)+'Target Schedule'!$G29),""),""))</f>
        <v/>
      </c>
      <c r="P27" s="201" t="str" cm="1">
        <f t="array" ref="P27">IF($C27="","",IF(AND(DataAsAt&lt;&gt;"Select Claim Period",DataAsAt&gt;='Cumulative Performance'!P$3),IFERROR(SUMPRODUCT(--('Target Schedule'!$K$3:$U$3&lt;=P$3),'Target Schedule'!$K29:$U29),""),""))</f>
        <v/>
      </c>
      <c r="Q27" s="201" t="str" cm="1">
        <f t="array" ref="Q27">IF($C27="","",IF(AND(DataAsAt&lt;&gt;"Select Claim Period",DataAsAt&gt;='Cumulative Performance'!P$3),IFERROR(SUMPRODUCT(--('Actuals Achieved'!$G$3:$AH$3&lt;=P$3),'Actuals Achieved'!$G29:$AH29),""),""))</f>
        <v/>
      </c>
      <c r="R27" s="202" t="str" cm="1">
        <f t="array" ref="R27">IF($C27="","",IF(AND(DataAsAt&lt;&gt;"Select Claim Period",DataAsAt&gt;='Cumulative Performance'!P$3),IFERROR(SUMPRODUCT(--('Actuals Achieved'!$G$3:$AH$3&lt;=P$3),'Actuals Achieved'!$G29:$AH29)/(SUMPRODUCT(--('Target Schedule'!$L$3:$U$3&lt;=P$3),'Target Schedule'!$L29:$U29)+'Target Schedule'!$G29),""),""))</f>
        <v/>
      </c>
      <c r="S27" s="201" t="str" cm="1">
        <f t="array" ref="S27">IF($C27="","",IF(AND(DataAsAt&lt;&gt;"Select Claim Period",DataAsAt&gt;='Cumulative Performance'!S$3),IFERROR(SUMPRODUCT(--('Target Schedule'!$K$3:$U$3&lt;=S$3),'Target Schedule'!$K29:$U29),""),""))</f>
        <v/>
      </c>
      <c r="T27" s="201" t="str" cm="1">
        <f t="array" ref="T27">IF($C27="","",IF(AND(DataAsAt&lt;&gt;"Select Claim Period",DataAsAt&gt;='Cumulative Performance'!S$3),IFERROR(SUMPRODUCT(--('Actuals Achieved'!$G$3:$AH$3&lt;=S$3),'Actuals Achieved'!$G29:$AH29),""),""))</f>
        <v/>
      </c>
      <c r="U27" s="202" t="str" cm="1">
        <f t="array" ref="U27">IF($C27="","",IF(AND(DataAsAt&lt;&gt;"Select Claim Period",DataAsAt&gt;='Cumulative Performance'!S$3),IFERROR(SUMPRODUCT(--('Actuals Achieved'!$G$3:$AH$3&lt;=S$3),'Actuals Achieved'!$G29:$AH29)/(SUMPRODUCT(--('Target Schedule'!$L$3:$U$3&lt;=S$3),'Target Schedule'!$L29:$U29)+'Target Schedule'!$G29),""),""))</f>
        <v/>
      </c>
      <c r="V27" s="201" t="str" cm="1">
        <f t="array" ref="V27">IF($C27="","",IF(AND(DataAsAt&lt;&gt;"Select Claim Period",DataAsAt&gt;='Cumulative Performance'!V$3),IFERROR(SUMPRODUCT(--('Target Schedule'!$K$3:$U$3&lt;=V$3),'Target Schedule'!$K29:$U29),""),""))</f>
        <v/>
      </c>
      <c r="W27" s="201" t="str" cm="1">
        <f t="array" ref="W27">IF($C27="","",IF(AND(DataAsAt&lt;&gt;"Select Claim Period",DataAsAt&gt;='Cumulative Performance'!V$3),IFERROR(SUMPRODUCT(--('Actuals Achieved'!$G$3:$AH$3&lt;=V$3),'Actuals Achieved'!$G29:$AH29),""),""))</f>
        <v/>
      </c>
      <c r="X27" s="202" t="str" cm="1">
        <f t="array" ref="X27">IF($C27="","",IF(AND(DataAsAt&lt;&gt;"Select Claim Period",DataAsAt&gt;='Cumulative Performance'!V$3),IFERROR(SUMPRODUCT(--('Actuals Achieved'!$G$3:$AH$3&lt;=V$3),'Actuals Achieved'!$G29:$AH29)/(SUMPRODUCT(--('Target Schedule'!$L$3:$U$3&lt;=V$3),'Target Schedule'!$L29:$U29)+'Target Schedule'!$G29),""),""))</f>
        <v/>
      </c>
      <c r="Y27" s="201" t="str" cm="1">
        <f t="array" ref="Y27">IF($C27="","",IF(AND(DataAsAt&lt;&gt;"Select Claim Period",DataAsAt&gt;='Cumulative Performance'!Y$3),IFERROR(SUMPRODUCT(--('Target Schedule'!$K$3:$U$3&lt;=Y$3),'Target Schedule'!$K29:$U29),""),""))</f>
        <v/>
      </c>
      <c r="Z27" s="201" t="str" cm="1">
        <f t="array" ref="Z27">IF($C27="","",IF(AND(DataAsAt&lt;&gt;"Select Claim Period",DataAsAt&gt;='Cumulative Performance'!Y$3),IFERROR(SUMPRODUCT(--('Actuals Achieved'!$G$3:$AH$3&lt;=Y$3),'Actuals Achieved'!$G29:$AH29),""),""))</f>
        <v/>
      </c>
      <c r="AA27" s="202" t="str" cm="1">
        <f t="array" ref="AA27">IF($C27="","",IF(AND(DataAsAt&lt;&gt;"Select Claim Period",DataAsAt&gt;='Cumulative Performance'!Y$3),IFERROR(SUMPRODUCT(--('Actuals Achieved'!$G$3:$AH$3&lt;=Y$3),'Actuals Achieved'!$G29:$AH29)/(SUMPRODUCT(--('Target Schedule'!$L$3:$U$3&lt;=Y$3),'Target Schedule'!$L29:$U29)+'Target Schedule'!$G29),""),""))</f>
        <v/>
      </c>
      <c r="AB27" s="201" t="str" cm="1">
        <f t="array" ref="AB27">IF($C27="","",IF(AND(DataAsAt&lt;&gt;"Select Claim Period",DataAsAt&gt;='Cumulative Performance'!AB$3),IFERROR(SUMPRODUCT(--('Target Schedule'!$K$3:$U$3&lt;=AB$3),'Target Schedule'!$K29:$U29),""),""))</f>
        <v/>
      </c>
      <c r="AC27" s="201" t="str" cm="1">
        <f t="array" ref="AC27">IF($C27="","",IF(AND(DataAsAt&lt;&gt;"Select Claim Period",DataAsAt&gt;='Cumulative Performance'!AB$3),IFERROR(SUMPRODUCT(--('Actuals Achieved'!$G$3:$AH$3&lt;=AB$3),'Actuals Achieved'!$G29:$AH29),""),""))</f>
        <v/>
      </c>
      <c r="AD27" s="202" t="str" cm="1">
        <f t="array" ref="AD27">IF($C27="","",IF(AND(DataAsAt&lt;&gt;"Select Claim Period",DataAsAt&gt;='Cumulative Performance'!AB$3),IFERROR(SUMPRODUCT(--('Actuals Achieved'!$G$3:$AH$3&lt;=AB$3),'Actuals Achieved'!$G29:$AH29)/(SUMPRODUCT(--('Target Schedule'!$L$3:$U$3&lt;=AB$3),'Target Schedule'!$L29:$U29)+'Target Schedule'!$G29),""),""))</f>
        <v/>
      </c>
      <c r="AE27" s="201" t="str" cm="1">
        <f t="array" ref="AE27">IF($C27="","",IF(AND(DataAsAt&lt;&gt;"Select Claim Period",DataAsAt&gt;='Cumulative Performance'!AE$3),IFERROR(SUMPRODUCT(--('Target Schedule'!$K$3:$U$3&lt;=AE$3),'Target Schedule'!$K29:$U29),""),""))</f>
        <v/>
      </c>
      <c r="AF27" s="201" t="str" cm="1">
        <f t="array" ref="AF27">IF($C27="","",IF(AND(DataAsAt&lt;&gt;"Select Claim Period",DataAsAt&gt;='Cumulative Performance'!AE$3),IFERROR(SUMPRODUCT(--('Actuals Achieved'!$G$3:$AH$3&lt;=AE$3),'Actuals Achieved'!$G29:$AH29),""),""))</f>
        <v/>
      </c>
      <c r="AG27" s="236" t="str" cm="1">
        <f t="array" ref="AG27">IF($C27="","",IF(AND(DataAsAt&lt;&gt;"Select Claim Period",DataAsAt&gt;='Cumulative Performance'!AE$3),IFERROR(SUMPRODUCT(--('Actuals Achieved'!$G$3:$AH$3&lt;=AE$3),'Actuals Achieved'!$G29:$AH29)/(SUMPRODUCT(--('Target Schedule'!$L$3:$U$3&lt;=AE$3),'Target Schedule'!$L29:$U29)+'Target Schedule'!$G29),""),""))</f>
        <v/>
      </c>
      <c r="AH27" s="223"/>
      <c r="AI27" s="223"/>
      <c r="AJ27" s="223"/>
      <c r="AK27" s="227" t="str">
        <f>IF($C27="","",IF(AND(DataAsAt&lt;&gt;"Select Claim Period",DataAsAt&gt;='Quarterly Performance'!D$3),IFERROR('Target Schedule'!F29,""),""))</f>
        <v/>
      </c>
      <c r="AL27" s="219" t="str">
        <f>IF($C27="","",IF(AND(DataAsAt&lt;&gt;"Select Claim Period",DataAsAt&gt;='Quarterly Performance'!D$3),IFERROR('Actuals Achieved'!E29,""),""))</f>
        <v/>
      </c>
      <c r="AM27" s="249" t="str">
        <f t="shared" si="39"/>
        <v/>
      </c>
      <c r="AN27" s="238" t="str">
        <f t="shared" si="40"/>
        <v/>
      </c>
    </row>
    <row r="28" spans="1:40" x14ac:dyDescent="0.3">
      <c r="A28" s="16"/>
      <c r="B28" s="357"/>
      <c r="C28" s="268" t="str">
        <f>IF('Target Schedule'!C30="","",'Target Schedule'!C30)</f>
        <v/>
      </c>
      <c r="D28" s="200" t="str" cm="1">
        <f t="array" ref="D28">IF($C28="","",IF(AND(DataAsAt&lt;&gt;"Select Claim Period",DataAsAt&gt;='Cumulative Performance'!D$3),IFERROR(SUMPRODUCT(--('Target Schedule'!$K$3:$U$3&lt;=D$3),'Target Schedule'!$K30:$U30),""),""))</f>
        <v/>
      </c>
      <c r="E28" s="201" t="str" cm="1">
        <f t="array" ref="E28">IF($C28="","",IF(AND(DataAsAt&lt;&gt;"Select Claim Period",DataAsAt&gt;='Cumulative Performance'!D$3),IFERROR(SUMPRODUCT(--('Actuals Achieved'!$G$3:$AH$3&lt;=D$3),'Actuals Achieved'!$G30:$AH30),""),""))</f>
        <v/>
      </c>
      <c r="F28" s="202" t="str">
        <f t="shared" si="38"/>
        <v/>
      </c>
      <c r="G28" s="201" t="str" cm="1">
        <f t="array" ref="G28">IF($C28="","",IF(AND(DataAsAt&lt;&gt;"Select Claim Period",DataAsAt&gt;='Cumulative Performance'!G$3),IFERROR(SUMPRODUCT(--('Target Schedule'!$K$3:$U$3&lt;=G$3),'Target Schedule'!$K30:$U30),""),""))</f>
        <v/>
      </c>
      <c r="H28" s="201" t="str" cm="1">
        <f t="array" ref="H28">IF($C28="","",IF(AND(DataAsAt&lt;&gt;"Select Claim Period",DataAsAt&gt;='Cumulative Performance'!G$3),IFERROR(SUMPRODUCT(--('Actuals Achieved'!$G$3:$AH$3&lt;=G$3),'Actuals Achieved'!$G30:$AH30),""),""))</f>
        <v/>
      </c>
      <c r="I28" s="202" t="str" cm="1">
        <f t="array" ref="I28">IF($C28="","",IF(AND(DataAsAt&lt;&gt;"Select Claim Period",DataAsAt&gt;='Cumulative Performance'!G$3),IFERROR(SUMPRODUCT(--('Actuals Achieved'!$G$3:$AH$3&lt;=G$3),'Actuals Achieved'!$G30:$AH30)/(SUMPRODUCT(--('Target Schedule'!$L$3:$U$3&lt;=G$3),'Target Schedule'!$L30:$U30)+'Target Schedule'!$G30),""),""))</f>
        <v/>
      </c>
      <c r="J28" s="201" t="str" cm="1">
        <f t="array" ref="J28">IF($C28="","",IF(AND(DataAsAt&lt;&gt;"Select Claim Period",DataAsAt&gt;='Cumulative Performance'!J$3),IFERROR(SUMPRODUCT(--('Target Schedule'!$K$3:$U$3&lt;=J$3),'Target Schedule'!$K30:$U30),""),""))</f>
        <v/>
      </c>
      <c r="K28" s="201" t="str" cm="1">
        <f t="array" ref="K28">IF($C28="","",IF(AND(DataAsAt&lt;&gt;"Select Claim Period",DataAsAt&gt;='Cumulative Performance'!J$3),IFERROR(SUMPRODUCT(--('Actuals Achieved'!$G$3:$AH$3&lt;=J$3),'Actuals Achieved'!$G30:$AH30),""),""))</f>
        <v/>
      </c>
      <c r="L28" s="202" t="str" cm="1">
        <f t="array" ref="L28">IF($C28="","",IF(AND(DataAsAt&lt;&gt;"Select Claim Period",DataAsAt&gt;='Cumulative Performance'!J$3),IFERROR(SUMPRODUCT(--('Actuals Achieved'!$G$3:$AH$3&lt;=J$3),'Actuals Achieved'!$G30:$AH30)/(SUMPRODUCT(--('Target Schedule'!$L$3:$U$3&lt;=J$3),'Target Schedule'!$L30:$U30)+'Target Schedule'!$G30),""),""))</f>
        <v/>
      </c>
      <c r="M28" s="201" t="str" cm="1">
        <f t="array" ref="M28">IF($C28="","",IF(AND(DataAsAt&lt;&gt;"Select Claim Period",DataAsAt&gt;='Cumulative Performance'!M$3),IFERROR(SUMPRODUCT(--('Target Schedule'!$K$3:$U$3&lt;=M$3),'Target Schedule'!$K30:$U30),""),""))</f>
        <v/>
      </c>
      <c r="N28" s="201" t="str" cm="1">
        <f t="array" ref="N28">IF($C28="","",IF(AND(DataAsAt&lt;&gt;"Select Claim Period",DataAsAt&gt;='Cumulative Performance'!M$3),IFERROR(SUMPRODUCT(--('Actuals Achieved'!$G$3:$AH$3&lt;=M$3),'Actuals Achieved'!$G30:$AH30),""),""))</f>
        <v/>
      </c>
      <c r="O28" s="202" t="str" cm="1">
        <f t="array" ref="O28">IF($C28="","",IF(AND(DataAsAt&lt;&gt;"Select Claim Period",DataAsAt&gt;='Cumulative Performance'!M$3),IFERROR(SUMPRODUCT(--('Actuals Achieved'!$G$3:$AH$3&lt;=M$3),'Actuals Achieved'!$G30:$AH30)/(SUMPRODUCT(--('Target Schedule'!$L$3:$U$3&lt;=M$3),'Target Schedule'!$L30:$U30)+'Target Schedule'!$G30),""),""))</f>
        <v/>
      </c>
      <c r="P28" s="201" t="str" cm="1">
        <f t="array" ref="P28">IF($C28="","",IF(AND(DataAsAt&lt;&gt;"Select Claim Period",DataAsAt&gt;='Cumulative Performance'!P$3),IFERROR(SUMPRODUCT(--('Target Schedule'!$K$3:$U$3&lt;=P$3),'Target Schedule'!$K30:$U30),""),""))</f>
        <v/>
      </c>
      <c r="Q28" s="201" t="str" cm="1">
        <f t="array" ref="Q28">IF($C28="","",IF(AND(DataAsAt&lt;&gt;"Select Claim Period",DataAsAt&gt;='Cumulative Performance'!P$3),IFERROR(SUMPRODUCT(--('Actuals Achieved'!$G$3:$AH$3&lt;=P$3),'Actuals Achieved'!$G30:$AH30),""),""))</f>
        <v/>
      </c>
      <c r="R28" s="202" t="str" cm="1">
        <f t="array" ref="R28">IF($C28="","",IF(AND(DataAsAt&lt;&gt;"Select Claim Period",DataAsAt&gt;='Cumulative Performance'!P$3),IFERROR(SUMPRODUCT(--('Actuals Achieved'!$G$3:$AH$3&lt;=P$3),'Actuals Achieved'!$G30:$AH30)/(SUMPRODUCT(--('Target Schedule'!$L$3:$U$3&lt;=P$3),'Target Schedule'!$L30:$U30)+'Target Schedule'!$G30),""),""))</f>
        <v/>
      </c>
      <c r="S28" s="201" t="str" cm="1">
        <f t="array" ref="S28">IF($C28="","",IF(AND(DataAsAt&lt;&gt;"Select Claim Period",DataAsAt&gt;='Cumulative Performance'!S$3),IFERROR(SUMPRODUCT(--('Target Schedule'!$K$3:$U$3&lt;=S$3),'Target Schedule'!$K30:$U30),""),""))</f>
        <v/>
      </c>
      <c r="T28" s="201" t="str" cm="1">
        <f t="array" ref="T28">IF($C28="","",IF(AND(DataAsAt&lt;&gt;"Select Claim Period",DataAsAt&gt;='Cumulative Performance'!S$3),IFERROR(SUMPRODUCT(--('Actuals Achieved'!$G$3:$AH$3&lt;=S$3),'Actuals Achieved'!$G30:$AH30),""),""))</f>
        <v/>
      </c>
      <c r="U28" s="202" t="str" cm="1">
        <f t="array" ref="U28">IF($C28="","",IF(AND(DataAsAt&lt;&gt;"Select Claim Period",DataAsAt&gt;='Cumulative Performance'!S$3),IFERROR(SUMPRODUCT(--('Actuals Achieved'!$G$3:$AH$3&lt;=S$3),'Actuals Achieved'!$G30:$AH30)/(SUMPRODUCT(--('Target Schedule'!$L$3:$U$3&lt;=S$3),'Target Schedule'!$L30:$U30)+'Target Schedule'!$G30),""),""))</f>
        <v/>
      </c>
      <c r="V28" s="201" t="str" cm="1">
        <f t="array" ref="V28">IF($C28="","",IF(AND(DataAsAt&lt;&gt;"Select Claim Period",DataAsAt&gt;='Cumulative Performance'!V$3),IFERROR(SUMPRODUCT(--('Target Schedule'!$K$3:$U$3&lt;=V$3),'Target Schedule'!$K30:$U30),""),""))</f>
        <v/>
      </c>
      <c r="W28" s="201" t="str" cm="1">
        <f t="array" ref="W28">IF($C28="","",IF(AND(DataAsAt&lt;&gt;"Select Claim Period",DataAsAt&gt;='Cumulative Performance'!V$3),IFERROR(SUMPRODUCT(--('Actuals Achieved'!$G$3:$AH$3&lt;=V$3),'Actuals Achieved'!$G30:$AH30),""),""))</f>
        <v/>
      </c>
      <c r="X28" s="202" t="str" cm="1">
        <f t="array" ref="X28">IF($C28="","",IF(AND(DataAsAt&lt;&gt;"Select Claim Period",DataAsAt&gt;='Cumulative Performance'!V$3),IFERROR(SUMPRODUCT(--('Actuals Achieved'!$G$3:$AH$3&lt;=V$3),'Actuals Achieved'!$G30:$AH30)/(SUMPRODUCT(--('Target Schedule'!$L$3:$U$3&lt;=V$3),'Target Schedule'!$L30:$U30)+'Target Schedule'!$G30),""),""))</f>
        <v/>
      </c>
      <c r="Y28" s="201" t="str" cm="1">
        <f t="array" ref="Y28">IF($C28="","",IF(AND(DataAsAt&lt;&gt;"Select Claim Period",DataAsAt&gt;='Cumulative Performance'!Y$3),IFERROR(SUMPRODUCT(--('Target Schedule'!$K$3:$U$3&lt;=Y$3),'Target Schedule'!$K30:$U30),""),""))</f>
        <v/>
      </c>
      <c r="Z28" s="201" t="str" cm="1">
        <f t="array" ref="Z28">IF($C28="","",IF(AND(DataAsAt&lt;&gt;"Select Claim Period",DataAsAt&gt;='Cumulative Performance'!Y$3),IFERROR(SUMPRODUCT(--('Actuals Achieved'!$G$3:$AH$3&lt;=Y$3),'Actuals Achieved'!$G30:$AH30),""),""))</f>
        <v/>
      </c>
      <c r="AA28" s="202" t="str" cm="1">
        <f t="array" ref="AA28">IF($C28="","",IF(AND(DataAsAt&lt;&gt;"Select Claim Period",DataAsAt&gt;='Cumulative Performance'!Y$3),IFERROR(SUMPRODUCT(--('Actuals Achieved'!$G$3:$AH$3&lt;=Y$3),'Actuals Achieved'!$G30:$AH30)/(SUMPRODUCT(--('Target Schedule'!$L$3:$U$3&lt;=Y$3),'Target Schedule'!$L30:$U30)+'Target Schedule'!$G30),""),""))</f>
        <v/>
      </c>
      <c r="AB28" s="201" t="str" cm="1">
        <f t="array" ref="AB28">IF($C28="","",IF(AND(DataAsAt&lt;&gt;"Select Claim Period",DataAsAt&gt;='Cumulative Performance'!AB$3),IFERROR(SUMPRODUCT(--('Target Schedule'!$K$3:$U$3&lt;=AB$3),'Target Schedule'!$K30:$U30),""),""))</f>
        <v/>
      </c>
      <c r="AC28" s="201" t="str" cm="1">
        <f t="array" ref="AC28">IF($C28="","",IF(AND(DataAsAt&lt;&gt;"Select Claim Period",DataAsAt&gt;='Cumulative Performance'!AB$3),IFERROR(SUMPRODUCT(--('Actuals Achieved'!$G$3:$AH$3&lt;=AB$3),'Actuals Achieved'!$G30:$AH30),""),""))</f>
        <v/>
      </c>
      <c r="AD28" s="202" t="str" cm="1">
        <f t="array" ref="AD28">IF($C28="","",IF(AND(DataAsAt&lt;&gt;"Select Claim Period",DataAsAt&gt;='Cumulative Performance'!AB$3),IFERROR(SUMPRODUCT(--('Actuals Achieved'!$G$3:$AH$3&lt;=AB$3),'Actuals Achieved'!$G30:$AH30)/(SUMPRODUCT(--('Target Schedule'!$L$3:$U$3&lt;=AB$3),'Target Schedule'!$L30:$U30)+'Target Schedule'!$G30),""),""))</f>
        <v/>
      </c>
      <c r="AE28" s="201" t="str" cm="1">
        <f t="array" ref="AE28">IF($C28="","",IF(AND(DataAsAt&lt;&gt;"Select Claim Period",DataAsAt&gt;='Cumulative Performance'!AE$3),IFERROR(SUMPRODUCT(--('Target Schedule'!$K$3:$U$3&lt;=AE$3),'Target Schedule'!$K30:$U30),""),""))</f>
        <v/>
      </c>
      <c r="AF28" s="201" t="str" cm="1">
        <f t="array" ref="AF28">IF($C28="","",IF(AND(DataAsAt&lt;&gt;"Select Claim Period",DataAsAt&gt;='Cumulative Performance'!AE$3),IFERROR(SUMPRODUCT(--('Actuals Achieved'!$G$3:$AH$3&lt;=AE$3),'Actuals Achieved'!$G30:$AH30),""),""))</f>
        <v/>
      </c>
      <c r="AG28" s="236" t="str" cm="1">
        <f t="array" ref="AG28">IF($C28="","",IF(AND(DataAsAt&lt;&gt;"Select Claim Period",DataAsAt&gt;='Cumulative Performance'!AE$3),IFERROR(SUMPRODUCT(--('Actuals Achieved'!$G$3:$AH$3&lt;=AE$3),'Actuals Achieved'!$G30:$AH30)/(SUMPRODUCT(--('Target Schedule'!$L$3:$U$3&lt;=AE$3),'Target Schedule'!$L30:$U30)+'Target Schedule'!$G30),""),""))</f>
        <v/>
      </c>
      <c r="AH28" s="223"/>
      <c r="AI28" s="223"/>
      <c r="AJ28" s="223"/>
      <c r="AK28" s="227" t="str">
        <f>IF($C28="","",IF(AND(DataAsAt&lt;&gt;"Select Claim Period",DataAsAt&gt;='Quarterly Performance'!D$3),IFERROR('Target Schedule'!F30,""),""))</f>
        <v/>
      </c>
      <c r="AL28" s="219" t="str">
        <f>IF($C28="","",IF(AND(DataAsAt&lt;&gt;"Select Claim Period",DataAsAt&gt;='Quarterly Performance'!D$3),IFERROR('Actuals Achieved'!E30,""),""))</f>
        <v/>
      </c>
      <c r="AM28" s="249" t="str">
        <f t="shared" si="39"/>
        <v/>
      </c>
      <c r="AN28" s="229" t="str">
        <f t="shared" si="40"/>
        <v/>
      </c>
    </row>
    <row r="29" spans="1:40" ht="17.25" thickBot="1" x14ac:dyDescent="0.35">
      <c r="A29" s="16"/>
      <c r="B29" s="357"/>
      <c r="C29" s="269" t="str">
        <f>IF('Target Schedule'!C31="","",'Target Schedule'!C31)</f>
        <v/>
      </c>
      <c r="D29" s="206" t="str" cm="1">
        <f t="array" ref="D29">IF($C29="","",IF(AND(DataAsAt&lt;&gt;"Select Claim Period",DataAsAt&gt;='Cumulative Performance'!D$3),IFERROR(SUMPRODUCT(--('Target Schedule'!$K$3:$U$3&lt;=D$3),'Target Schedule'!$K31:$U31),""),""))</f>
        <v/>
      </c>
      <c r="E29" s="204" t="str" cm="1">
        <f t="array" ref="E29">IF($C29="","",IF(AND(DataAsAt&lt;&gt;"Select Claim Period",DataAsAt&gt;='Cumulative Performance'!D$3),IFERROR(SUMPRODUCT(--('Actuals Achieved'!$G$3:$AH$3&lt;=D$3),'Actuals Achieved'!$G31:$AH31),""),""))</f>
        <v/>
      </c>
      <c r="F29" s="205" t="str">
        <f t="shared" si="38"/>
        <v/>
      </c>
      <c r="G29" s="204" t="str" cm="1">
        <f t="array" ref="G29">IF($C29="","",IF(AND(DataAsAt&lt;&gt;"Select Claim Period",DataAsAt&gt;='Cumulative Performance'!G$3),IFERROR(SUMPRODUCT(--('Target Schedule'!$K$3:$U$3&lt;=G$3),'Target Schedule'!$K31:$U31),""),""))</f>
        <v/>
      </c>
      <c r="H29" s="204" t="str" cm="1">
        <f t="array" ref="H29">IF($C29="","",IF(AND(DataAsAt&lt;&gt;"Select Claim Period",DataAsAt&gt;='Cumulative Performance'!G$3),IFERROR(SUMPRODUCT(--('Actuals Achieved'!$G$3:$AH$3&lt;=G$3),'Actuals Achieved'!$G31:$AH31),""),""))</f>
        <v/>
      </c>
      <c r="I29" s="205" t="str" cm="1">
        <f t="array" ref="I29">IF($C29="","",IF(AND(DataAsAt&lt;&gt;"Select Claim Period",DataAsAt&gt;='Cumulative Performance'!G$3),IFERROR(SUMPRODUCT(--('Actuals Achieved'!$G$3:$AH$3&lt;=G$3),'Actuals Achieved'!$G31:$AH31)/(SUMPRODUCT(--('Target Schedule'!$L$3:$U$3&lt;=G$3),'Target Schedule'!$L31:$U31)+'Target Schedule'!$G31),""),""))</f>
        <v/>
      </c>
      <c r="J29" s="204" t="str" cm="1">
        <f t="array" ref="J29">IF($C29="","",IF(AND(DataAsAt&lt;&gt;"Select Claim Period",DataAsAt&gt;='Cumulative Performance'!J$3),IFERROR(SUMPRODUCT(--('Target Schedule'!$K$3:$U$3&lt;=J$3),'Target Schedule'!$K31:$U31),""),""))</f>
        <v/>
      </c>
      <c r="K29" s="204" t="str" cm="1">
        <f t="array" ref="K29">IF($C29="","",IF(AND(DataAsAt&lt;&gt;"Select Claim Period",DataAsAt&gt;='Cumulative Performance'!J$3),IFERROR(SUMPRODUCT(--('Actuals Achieved'!$G$3:$AH$3&lt;=J$3),'Actuals Achieved'!$G31:$AH31),""),""))</f>
        <v/>
      </c>
      <c r="L29" s="202" t="str" cm="1">
        <f t="array" ref="L29">IF($C29="","",IF(AND(DataAsAt&lt;&gt;"Select Claim Period",DataAsAt&gt;='Cumulative Performance'!J$3),IFERROR(SUMPRODUCT(--('Actuals Achieved'!$G$3:$AH$3&lt;=J$3),'Actuals Achieved'!$G31:$AH31)/(SUMPRODUCT(--('Target Schedule'!$L$3:$U$3&lt;=J$3),'Target Schedule'!$L31:$U31)+'Target Schedule'!$G31),""),""))</f>
        <v/>
      </c>
      <c r="M29" s="204" t="str" cm="1">
        <f t="array" ref="M29">IF($C29="","",IF(AND(DataAsAt&lt;&gt;"Select Claim Period",DataAsAt&gt;='Cumulative Performance'!M$3),IFERROR(SUMPRODUCT(--('Target Schedule'!$K$3:$U$3&lt;=M$3),'Target Schedule'!$K31:$U31),""),""))</f>
        <v/>
      </c>
      <c r="N29" s="204" t="str" cm="1">
        <f t="array" ref="N29">IF($C29="","",IF(AND(DataAsAt&lt;&gt;"Select Claim Period",DataAsAt&gt;='Cumulative Performance'!M$3),IFERROR(SUMPRODUCT(--('Actuals Achieved'!$G$3:$AH$3&lt;=M$3),'Actuals Achieved'!$G31:$AH31),""),""))</f>
        <v/>
      </c>
      <c r="O29" s="205" t="str" cm="1">
        <f t="array" ref="O29">IF($C29="","",IF(AND(DataAsAt&lt;&gt;"Select Claim Period",DataAsAt&gt;='Cumulative Performance'!M$3),IFERROR(SUMPRODUCT(--('Actuals Achieved'!$G$3:$AH$3&lt;=M$3),'Actuals Achieved'!$G31:$AH31)/(SUMPRODUCT(--('Target Schedule'!$L$3:$U$3&lt;=M$3),'Target Schedule'!$L31:$U31)+'Target Schedule'!$G31),""),""))</f>
        <v/>
      </c>
      <c r="P29" s="204" t="str" cm="1">
        <f t="array" ref="P29">IF($C29="","",IF(AND(DataAsAt&lt;&gt;"Select Claim Period",DataAsAt&gt;='Cumulative Performance'!P$3),IFERROR(SUMPRODUCT(--('Target Schedule'!$K$3:$U$3&lt;=P$3),'Target Schedule'!$K31:$U31),""),""))</f>
        <v/>
      </c>
      <c r="Q29" s="204" t="str" cm="1">
        <f t="array" ref="Q29">IF($C29="","",IF(AND(DataAsAt&lt;&gt;"Select Claim Period",DataAsAt&gt;='Cumulative Performance'!P$3),IFERROR(SUMPRODUCT(--('Actuals Achieved'!$G$3:$AH$3&lt;=P$3),'Actuals Achieved'!$G31:$AH31),""),""))</f>
        <v/>
      </c>
      <c r="R29" s="205" t="str" cm="1">
        <f t="array" ref="R29">IF($C29="","",IF(AND(DataAsAt&lt;&gt;"Select Claim Period",DataAsAt&gt;='Cumulative Performance'!P$3),IFERROR(SUMPRODUCT(--('Actuals Achieved'!$G$3:$AH$3&lt;=P$3),'Actuals Achieved'!$G31:$AH31)/(SUMPRODUCT(--('Target Schedule'!$L$3:$U$3&lt;=P$3),'Target Schedule'!$L31:$U31)+'Target Schedule'!$G31),""),""))</f>
        <v/>
      </c>
      <c r="S29" s="204" t="str" cm="1">
        <f t="array" ref="S29">IF($C29="","",IF(AND(DataAsAt&lt;&gt;"Select Claim Period",DataAsAt&gt;='Cumulative Performance'!S$3),IFERROR(SUMPRODUCT(--('Target Schedule'!$K$3:$U$3&lt;=S$3),'Target Schedule'!$K31:$U31),""),""))</f>
        <v/>
      </c>
      <c r="T29" s="204" t="str" cm="1">
        <f t="array" ref="T29">IF($C29="","",IF(AND(DataAsAt&lt;&gt;"Select Claim Period",DataAsAt&gt;='Cumulative Performance'!S$3),IFERROR(SUMPRODUCT(--('Actuals Achieved'!$G$3:$AH$3&lt;=S$3),'Actuals Achieved'!$G31:$AH31),""),""))</f>
        <v/>
      </c>
      <c r="U29" s="205" t="str" cm="1">
        <f t="array" ref="U29">IF($C29="","",IF(AND(DataAsAt&lt;&gt;"Select Claim Period",DataAsAt&gt;='Cumulative Performance'!S$3),IFERROR(SUMPRODUCT(--('Actuals Achieved'!$G$3:$AH$3&lt;=S$3),'Actuals Achieved'!$G31:$AH31)/(SUMPRODUCT(--('Target Schedule'!$L$3:$U$3&lt;=S$3),'Target Schedule'!$L31:$U31)+'Target Schedule'!$G31),""),""))</f>
        <v/>
      </c>
      <c r="V29" s="204" t="str" cm="1">
        <f t="array" ref="V29">IF($C29="","",IF(AND(DataAsAt&lt;&gt;"Select Claim Period",DataAsAt&gt;='Cumulative Performance'!V$3),IFERROR(SUMPRODUCT(--('Target Schedule'!$K$3:$U$3&lt;=V$3),'Target Schedule'!$K31:$U31),""),""))</f>
        <v/>
      </c>
      <c r="W29" s="204" t="str" cm="1">
        <f t="array" ref="W29">IF($C29="","",IF(AND(DataAsAt&lt;&gt;"Select Claim Period",DataAsAt&gt;='Cumulative Performance'!V$3),IFERROR(SUMPRODUCT(--('Actuals Achieved'!$G$3:$AH$3&lt;=V$3),'Actuals Achieved'!$G31:$AH31),""),""))</f>
        <v/>
      </c>
      <c r="X29" s="205" t="str" cm="1">
        <f t="array" ref="X29">IF($C29="","",IF(AND(DataAsAt&lt;&gt;"Select Claim Period",DataAsAt&gt;='Cumulative Performance'!V$3),IFERROR(SUMPRODUCT(--('Actuals Achieved'!$G$3:$AH$3&lt;=V$3),'Actuals Achieved'!$G31:$AH31)/(SUMPRODUCT(--('Target Schedule'!$L$3:$U$3&lt;=V$3),'Target Schedule'!$L31:$U31)+'Target Schedule'!$G31),""),""))</f>
        <v/>
      </c>
      <c r="Y29" s="204" t="str" cm="1">
        <f t="array" ref="Y29">IF($C29="","",IF(AND(DataAsAt&lt;&gt;"Select Claim Period",DataAsAt&gt;='Cumulative Performance'!Y$3),IFERROR(SUMPRODUCT(--('Target Schedule'!$K$3:$U$3&lt;=Y$3),'Target Schedule'!$K31:$U31),""),""))</f>
        <v/>
      </c>
      <c r="Z29" s="204" t="str" cm="1">
        <f t="array" ref="Z29">IF($C29="","",IF(AND(DataAsAt&lt;&gt;"Select Claim Period",DataAsAt&gt;='Cumulative Performance'!Y$3),IFERROR(SUMPRODUCT(--('Actuals Achieved'!$G$3:$AH$3&lt;=Y$3),'Actuals Achieved'!$G31:$AH31),""),""))</f>
        <v/>
      </c>
      <c r="AA29" s="205" t="str" cm="1">
        <f t="array" ref="AA29">IF($C29="","",IF(AND(DataAsAt&lt;&gt;"Select Claim Period",DataAsAt&gt;='Cumulative Performance'!Y$3),IFERROR(SUMPRODUCT(--('Actuals Achieved'!$G$3:$AH$3&lt;=Y$3),'Actuals Achieved'!$G31:$AH31)/(SUMPRODUCT(--('Target Schedule'!$L$3:$U$3&lt;=Y$3),'Target Schedule'!$L31:$U31)+'Target Schedule'!$G31),""),""))</f>
        <v/>
      </c>
      <c r="AB29" s="204" t="str" cm="1">
        <f t="array" ref="AB29">IF($C29="","",IF(AND(DataAsAt&lt;&gt;"Select Claim Period",DataAsAt&gt;='Cumulative Performance'!AB$3),IFERROR(SUMPRODUCT(--('Target Schedule'!$K$3:$U$3&lt;=AB$3),'Target Schedule'!$K31:$U31),""),""))</f>
        <v/>
      </c>
      <c r="AC29" s="204" t="str" cm="1">
        <f t="array" ref="AC29">IF($C29="","",IF(AND(DataAsAt&lt;&gt;"Select Claim Period",DataAsAt&gt;='Cumulative Performance'!AB$3),IFERROR(SUMPRODUCT(--('Actuals Achieved'!$G$3:$AH$3&lt;=AB$3),'Actuals Achieved'!$G31:$AH31),""),""))</f>
        <v/>
      </c>
      <c r="AD29" s="205" t="str" cm="1">
        <f t="array" ref="AD29">IF($C29="","",IF(AND(DataAsAt&lt;&gt;"Select Claim Period",DataAsAt&gt;='Cumulative Performance'!AB$3),IFERROR(SUMPRODUCT(--('Actuals Achieved'!$G$3:$AH$3&lt;=AB$3),'Actuals Achieved'!$G31:$AH31)/(SUMPRODUCT(--('Target Schedule'!$L$3:$U$3&lt;=AB$3),'Target Schedule'!$L31:$U31)+'Target Schedule'!$G31),""),""))</f>
        <v/>
      </c>
      <c r="AE29" s="204" t="str" cm="1">
        <f t="array" ref="AE29">IF($C29="","",IF(AND(DataAsAt&lt;&gt;"Select Claim Period",DataAsAt&gt;='Cumulative Performance'!AE$3),IFERROR(SUMPRODUCT(--('Target Schedule'!$K$3:$U$3&lt;=AE$3),'Target Schedule'!$K31:$U31),""),""))</f>
        <v/>
      </c>
      <c r="AF29" s="204" t="str" cm="1">
        <f t="array" ref="AF29">IF($C29="","",IF(AND(DataAsAt&lt;&gt;"Select Claim Period",DataAsAt&gt;='Cumulative Performance'!AE$3),IFERROR(SUMPRODUCT(--('Actuals Achieved'!$G$3:$AH$3&lt;=AE$3),'Actuals Achieved'!$G31:$AH31),""),""))</f>
        <v/>
      </c>
      <c r="AG29" s="250" t="str" cm="1">
        <f t="array" ref="AG29">IF($C29="","",IF(AND(DataAsAt&lt;&gt;"Select Claim Period",DataAsAt&gt;='Cumulative Performance'!AE$3),IFERROR(SUMPRODUCT(--('Actuals Achieved'!$G$3:$AH$3&lt;=AE$3),'Actuals Achieved'!$G31:$AH31)/(SUMPRODUCT(--('Target Schedule'!$L$3:$U$3&lt;=AE$3),'Target Schedule'!$L31:$U31)+'Target Schedule'!$G31),""),""))</f>
        <v/>
      </c>
      <c r="AH29" s="223"/>
      <c r="AI29" s="223"/>
      <c r="AJ29" s="223"/>
      <c r="AK29" s="251" t="str">
        <f>IF($C29="","",IF(AND(DataAsAt&lt;&gt;"Select Claim Period",DataAsAt&gt;='Quarterly Performance'!D$3),IFERROR('Target Schedule'!F31,""),""))</f>
        <v/>
      </c>
      <c r="AL29" s="243" t="str">
        <f>IF($C29="","",IF(AND(DataAsAt&lt;&gt;"Select Claim Period",DataAsAt&gt;='Quarterly Performance'!D$3),IFERROR('Actuals Achieved'!E31,""),""))</f>
        <v/>
      </c>
      <c r="AM29" s="243" t="str">
        <f t="shared" si="39"/>
        <v/>
      </c>
      <c r="AN29" s="248" t="str">
        <f t="shared" si="40"/>
        <v/>
      </c>
    </row>
    <row r="30" spans="1:40" ht="5.0999999999999996" customHeight="1" thickBot="1" x14ac:dyDescent="0.35">
      <c r="B30" s="22"/>
      <c r="C30" s="155"/>
      <c r="D30" s="213" t="str">
        <f>IF($C30="","",IF(AND(DataAsAt&lt;&gt;"Select Claim Period",DataAsAt&gt;='Cumulative Performance'!D$3),IFERROR(SUMPRODUCT(--('Actuals Achieved'!$G$3:$AH$3&lt;=D$3),'Actuals Achieved'!$G32:$AH32)/(SUMPRODUCT(--('Target Schedule'!$J$3:$U$3&lt;=D$3),'Target Schedule'!$J32:$U32)+'Target Schedule'!$G32),""),""))</f>
        <v/>
      </c>
      <c r="E30" s="213"/>
      <c r="F30" s="213"/>
      <c r="G30" s="213" t="str">
        <f>IF($C30="","",IF(AND(DataAsAt&lt;&gt;"Select Claim Period",DataAsAt&gt;='Cumulative Performance'!G$3),IFERROR(SUMPRODUCT(--('Actuals Achieved'!$G$3:$AH$3&lt;=G$3),'Actuals Achieved'!$G32:$AH32)/(SUMPRODUCT(--('Target Schedule'!$J$3:$U$3&lt;=G$3),'Target Schedule'!$J32:$U32)+'Target Schedule'!$G32),""),""))</f>
        <v/>
      </c>
      <c r="H30" s="213"/>
      <c r="I30" s="213"/>
      <c r="J30" s="213" t="str">
        <f>IF($C30="","",IF(AND(DataAsAt&lt;&gt;"Select Claim Period",DataAsAt&gt;='Cumulative Performance'!J$3),IFERROR(SUMPRODUCT(--('Actuals Achieved'!$G$3:$AH$3&lt;=J$3),'Actuals Achieved'!$G32:$AH32)/(SUMPRODUCT(--('Target Schedule'!$J$3:$U$3&lt;=J$3),'Target Schedule'!$J32:$U32)+'Target Schedule'!$G32),""),""))</f>
        <v/>
      </c>
      <c r="K30" s="213"/>
      <c r="L30" s="213"/>
      <c r="M30" s="213" t="str">
        <f>IF($C30="","",IF(AND(DataAsAt&lt;&gt;"Select Claim Period",DataAsAt&gt;='Cumulative Performance'!M$3),IFERROR(SUMPRODUCT(--('Actuals Achieved'!$G$3:$AH$3&lt;=M$3),'Actuals Achieved'!$G32:$AH32)/(SUMPRODUCT(--('Target Schedule'!$J$3:$U$3&lt;=M$3),'Target Schedule'!$J32:$U32)+'Target Schedule'!$G32),""),""))</f>
        <v/>
      </c>
      <c r="N30" s="213"/>
      <c r="O30" s="213"/>
      <c r="P30" s="213" t="str">
        <f>IF($C30="","",IF(AND(DataAsAt&lt;&gt;"Select Claim Period",DataAsAt&gt;='Cumulative Performance'!P$3),IFERROR(SUMPRODUCT(--('Actuals Achieved'!$G$3:$AH$3&lt;=P$3),'Actuals Achieved'!$G32:$AH32)/(SUMPRODUCT(--('Target Schedule'!$J$3:$U$3&lt;=P$3),'Target Schedule'!$J32:$U32)+'Target Schedule'!$G32),""),""))</f>
        <v/>
      </c>
      <c r="Q30" s="213"/>
      <c r="R30" s="213"/>
      <c r="S30" s="213" t="str">
        <f>IF($C30="","",IF(AND(DataAsAt&lt;&gt;"Select Claim Period",DataAsAt&gt;='Cumulative Performance'!S$3),IFERROR(SUMPRODUCT(--('Actuals Achieved'!$G$3:$AH$3&lt;=S$3),'Actuals Achieved'!$G32:$AH32)/(SUMPRODUCT(--('Target Schedule'!$J$3:$U$3&lt;=S$3),'Target Schedule'!$J32:$U32)+'Target Schedule'!$G32),""),""))</f>
        <v/>
      </c>
      <c r="T30" s="213"/>
      <c r="U30" s="213"/>
      <c r="V30" s="213" t="str">
        <f>IF($C30="","",IF(AND(DataAsAt&lt;&gt;"Select Claim Period",DataAsAt&gt;='Cumulative Performance'!V$3),IFERROR(SUMPRODUCT(--('Actuals Achieved'!$G$3:$AH$3&lt;=V$3),'Actuals Achieved'!$G32:$AH32)/(SUMPRODUCT(--('Target Schedule'!$J$3:$U$3&lt;=V$3),'Target Schedule'!$J32:$U32)+'Target Schedule'!$G32),""),""))</f>
        <v/>
      </c>
      <c r="W30" s="213"/>
      <c r="X30" s="213"/>
      <c r="Y30" s="213" t="str">
        <f>IF($C30="","",IF(AND(DataAsAt&lt;&gt;"Select Claim Period",DataAsAt&gt;='Cumulative Performance'!Y$3),IFERROR(SUMPRODUCT(--('Actuals Achieved'!$G$3:$AH$3&lt;=Y$3),'Actuals Achieved'!$G32:$AH32)/(SUMPRODUCT(--('Target Schedule'!$J$3:$U$3&lt;=Y$3),'Target Schedule'!$J32:$U32)+'Target Schedule'!$G32),""),""))</f>
        <v/>
      </c>
      <c r="Z30" s="213"/>
      <c r="AA30" s="213"/>
      <c r="AB30" s="213" t="str">
        <f>IF($C30="","",IF(AND(DataAsAt&lt;&gt;"Select Claim Period",DataAsAt&gt;='Cumulative Performance'!AB$3),IFERROR(SUMPRODUCT(--('Actuals Achieved'!$G$3:$AH$3&lt;=AB$3),'Actuals Achieved'!$G32:$AH32)/(SUMPRODUCT(--('Target Schedule'!$J$3:$U$3&lt;=AB$3),'Target Schedule'!$J32:$U32)+'Target Schedule'!$G32),""),""))</f>
        <v/>
      </c>
      <c r="AC30" s="213"/>
      <c r="AD30" s="213"/>
      <c r="AE30" s="213" t="str">
        <f>IF($C30="","",IF(AND(DataAsAt&lt;&gt;"Select Claim Period",DataAsAt&gt;='Cumulative Performance'!AE$3),IFERROR(SUMPRODUCT(--('Actuals Achieved'!$G$3:$AH$3&lt;=AE$3),'Actuals Achieved'!$G32:$AH32)/(SUMPRODUCT(--('Target Schedule'!$J$3:$U$3&lt;=AE$3),'Target Schedule'!$J32:$U32)+'Target Schedule'!$G32),""),""))</f>
        <v/>
      </c>
      <c r="AF30" s="213"/>
      <c r="AG30" s="213"/>
      <c r="AH30" s="223"/>
      <c r="AI30" s="223"/>
      <c r="AJ30" s="223"/>
      <c r="AK30" s="193"/>
      <c r="AL30" s="193"/>
      <c r="AM30" s="193"/>
      <c r="AN30" s="231"/>
    </row>
    <row r="31" spans="1:40" ht="33" x14ac:dyDescent="0.3">
      <c r="A31" s="16"/>
      <c r="B31" s="356" t="s">
        <v>21</v>
      </c>
      <c r="C31" s="267" t="str">
        <f>IF('Target Schedule'!C33="","",'Target Schedule'!C33)</f>
        <v>75% of participants record improved levels of independence as a result of their involvement with the project</v>
      </c>
      <c r="D31" s="207" cm="1">
        <f t="array" ref="D31">IF($C31="","",IF(AND(DataAsAt&lt;&gt;"Select Claim Period",DataAsAt&gt;='Cumulative Performance'!D$3),IFERROR(SUMPRODUCT(--('Target Schedule'!$K$3:$U$3&lt;=D$3),'Target Schedule'!$K33:$U33),""),""))</f>
        <v>385</v>
      </c>
      <c r="E31" s="208" cm="1">
        <f t="array" ref="E31">IF($C31="","",IF(AND(DataAsAt&lt;&gt;"Select Claim Period",DataAsAt&gt;='Cumulative Performance'!D$3),IFERROR(SUMPRODUCT(--('Actuals Achieved'!$G$3:$AH$3&lt;=D$3),'Actuals Achieved'!$G33:$AH33),""),""))</f>
        <v>378</v>
      </c>
      <c r="F31" s="209" cm="1">
        <f t="array" ref="F31">IF($C31="","",IF(AND(DataAsAt&lt;&gt;"Select Claim Period",DataAsAt&gt;='Cumulative Performance'!D$3),IFERROR(SUMPRODUCT(--('Actuals Achieved'!$G$3:$AH$3&lt;=D$3),'Actuals Achieved'!$G33:$AH33)/(SUMPRODUCT(--('Target Schedule'!$L$3:$U$3&lt;=D$3),'Target Schedule'!$L33:$U33)+'Target Schedule'!$G33),""),""))</f>
        <v>0.98181818181818181</v>
      </c>
      <c r="G31" s="208" cm="1">
        <f t="array" ref="G31">IF($C31="","",IF(AND(DataAsAt&lt;&gt;"Select Claim Period",DataAsAt&gt;='Cumulative Performance'!G$3),IFERROR(SUMPRODUCT(--('Target Schedule'!$K$3:$U$3&lt;=G$3),'Target Schedule'!$K33:$U33),""),""))</f>
        <v>398</v>
      </c>
      <c r="H31" s="208" cm="1">
        <f t="array" ref="H31">IF($C31="","",IF(AND(DataAsAt&lt;&gt;"Select Claim Period",DataAsAt&gt;='Cumulative Performance'!G$3),IFERROR(SUMPRODUCT(--('Actuals Achieved'!$G$3:$AH$3&lt;=G$3),'Actuals Achieved'!$G33:$AH33),""),""))</f>
        <v>406</v>
      </c>
      <c r="I31" s="209" cm="1">
        <f t="array" ref="I31">IF($C31="","",IF(AND(DataAsAt&lt;&gt;"Select Claim Period",DataAsAt&gt;='Cumulative Performance'!G$3),IFERROR(SUMPRODUCT(--('Actuals Achieved'!$G$3:$AH$3&lt;=G$3),'Actuals Achieved'!$G33:$AH33)/(SUMPRODUCT(--('Target Schedule'!$L$3:$U$3&lt;=G$3),'Target Schedule'!$L33:$U33)+'Target Schedule'!$G33),""),""))</f>
        <v>1.0201005025125629</v>
      </c>
      <c r="J31" s="208" cm="1">
        <f t="array" ref="J31">IF($C31="","",IF(AND(DataAsAt&lt;&gt;"Select Claim Period",DataAsAt&gt;='Cumulative Performance'!J$3),IFERROR(SUMPRODUCT(--('Target Schedule'!$K$3:$U$3&lt;=J$3),'Target Schedule'!$K33:$U33),""),""))</f>
        <v>442</v>
      </c>
      <c r="K31" s="208" cm="1">
        <f t="array" ref="K31">IF($C31="","",IF(AND(DataAsAt&lt;&gt;"Select Claim Period",DataAsAt&gt;='Cumulative Performance'!J$3),IFERROR(SUMPRODUCT(--('Actuals Achieved'!$G$3:$AH$3&lt;=J$3),'Actuals Achieved'!$G33:$AH33),""),""))</f>
        <v>424</v>
      </c>
      <c r="L31" s="209" cm="1">
        <f t="array" ref="L31">IF($C31="","",IF(AND(DataAsAt&lt;&gt;"Select Claim Period",DataAsAt&gt;='Cumulative Performance'!J$3),IFERROR(SUMPRODUCT(--('Actuals Achieved'!$G$3:$AH$3&lt;=J$3),'Actuals Achieved'!$G33:$AH33)/(SUMPRODUCT(--('Target Schedule'!$L$3:$U$3&lt;=J$3),'Target Schedule'!$L33:$U33)+'Target Schedule'!$G33),""),""))</f>
        <v>0.95927601809954754</v>
      </c>
      <c r="M31" s="208" cm="1">
        <f t="array" ref="M31">IF($C31="","",IF(AND(DataAsAt&lt;&gt;"Select Claim Period",DataAsAt&gt;='Cumulative Performance'!M$3),IFERROR(SUMPRODUCT(--('Target Schedule'!$K$3:$U$3&lt;=M$3),'Target Schedule'!$K33:$U33),""),""))</f>
        <v>486</v>
      </c>
      <c r="N31" s="208" cm="1">
        <f t="array" ref="N31">IF($C31="","",IF(AND(DataAsAt&lt;&gt;"Select Claim Period",DataAsAt&gt;='Cumulative Performance'!M$3),IFERROR(SUMPRODUCT(--('Actuals Achieved'!$G$3:$AH$3&lt;=M$3),'Actuals Achieved'!$G33:$AH33),""),""))</f>
        <v>435</v>
      </c>
      <c r="O31" s="209" cm="1">
        <f t="array" ref="O31">IF($C31="","",IF(AND(DataAsAt&lt;&gt;"Select Claim Period",DataAsAt&gt;='Cumulative Performance'!M$3),IFERROR(SUMPRODUCT(--('Actuals Achieved'!$G$3:$AH$3&lt;=M$3),'Actuals Achieved'!$G33:$AH33)/(SUMPRODUCT(--('Target Schedule'!$L$3:$U$3&lt;=M$3),'Target Schedule'!$L33:$U33)+'Target Schedule'!$G33),""),""))</f>
        <v>0.89506172839506171</v>
      </c>
      <c r="P31" s="208" cm="1">
        <f t="array" ref="P31">IF($C31="","",IF(AND(DataAsAt&lt;&gt;"Select Claim Period",DataAsAt&gt;='Cumulative Performance'!P$3),IFERROR(SUMPRODUCT(--('Target Schedule'!$K$3:$U$3&lt;=P$3),'Target Schedule'!$K33:$U33),""),""))</f>
        <v>530</v>
      </c>
      <c r="Q31" s="208" cm="1">
        <f t="array" ref="Q31">IF($C31="","",IF(AND(DataAsAt&lt;&gt;"Select Claim Period",DataAsAt&gt;='Cumulative Performance'!P$3),IFERROR(SUMPRODUCT(--('Actuals Achieved'!$G$3:$AH$3&lt;=P$3),'Actuals Achieved'!$G33:$AH33),""),""))</f>
        <v>460</v>
      </c>
      <c r="R31" s="209" cm="1">
        <f t="array" ref="R31">IF($C31="","",IF(AND(DataAsAt&lt;&gt;"Select Claim Period",DataAsAt&gt;='Cumulative Performance'!P$3),IFERROR(SUMPRODUCT(--('Actuals Achieved'!$G$3:$AH$3&lt;=P$3),'Actuals Achieved'!$G33:$AH33)/(SUMPRODUCT(--('Target Schedule'!$L$3:$U$3&lt;=P$3),'Target Schedule'!$L33:$U33)+'Target Schedule'!$G33),""),""))</f>
        <v>0.86792452830188682</v>
      </c>
      <c r="S31" s="208" cm="1">
        <f t="array" ref="S31">IF($C31="","",IF(AND(DataAsAt&lt;&gt;"Select Claim Period",DataAsAt&gt;='Cumulative Performance'!S$3),IFERROR(SUMPRODUCT(--('Target Schedule'!$K$3:$U$3&lt;=S$3),'Target Schedule'!$K33:$U33),""),""))</f>
        <v>574</v>
      </c>
      <c r="T31" s="208" cm="1">
        <f t="array" ref="T31">IF($C31="","",IF(AND(DataAsAt&lt;&gt;"Select Claim Period",DataAsAt&gt;='Cumulative Performance'!S$3),IFERROR(SUMPRODUCT(--('Actuals Achieved'!$G$3:$AH$3&lt;=S$3),'Actuals Achieved'!$G33:$AH33),""),""))</f>
        <v>478</v>
      </c>
      <c r="U31" s="209" cm="1">
        <f t="array" ref="U31">IF($C31="","",IF(AND(DataAsAt&lt;&gt;"Select Claim Period",DataAsAt&gt;='Cumulative Performance'!S$3),IFERROR(SUMPRODUCT(--('Actuals Achieved'!$G$3:$AH$3&lt;=S$3),'Actuals Achieved'!$G33:$AH33)/(SUMPRODUCT(--('Target Schedule'!$L$3:$U$3&lt;=S$3),'Target Schedule'!$L33:$U33)+'Target Schedule'!$G33),""),""))</f>
        <v>0.83275261324041816</v>
      </c>
      <c r="V31" s="208" t="str" cm="1">
        <f t="array" ref="V31">IF($C31="","",IF(AND(DataAsAt&lt;&gt;"Select Claim Period",DataAsAt&gt;='Cumulative Performance'!V$3),IFERROR(SUMPRODUCT(--('Target Schedule'!$K$3:$U$3&lt;=V$3),'Target Schedule'!$K33:$U33),""),""))</f>
        <v/>
      </c>
      <c r="W31" s="208" t="str" cm="1">
        <f t="array" ref="W31">IF($C31="","",IF(AND(DataAsAt&lt;&gt;"Select Claim Period",DataAsAt&gt;='Cumulative Performance'!V$3),IFERROR(SUMPRODUCT(--('Actuals Achieved'!$G$3:$AH$3&lt;=V$3),'Actuals Achieved'!$G33:$AH33),""),""))</f>
        <v/>
      </c>
      <c r="X31" s="209" t="str" cm="1">
        <f t="array" ref="X31">IF($C31="","",IF(AND(DataAsAt&lt;&gt;"Select Claim Period",DataAsAt&gt;='Cumulative Performance'!V$3),IFERROR(SUMPRODUCT(--('Actuals Achieved'!$G$3:$AH$3&lt;=V$3),'Actuals Achieved'!$G33:$AH33)/(SUMPRODUCT(--('Target Schedule'!$L$3:$U$3&lt;=V$3),'Target Schedule'!$L33:$U33)+'Target Schedule'!$G33),""),""))</f>
        <v/>
      </c>
      <c r="Y31" s="208" t="str" cm="1">
        <f t="array" ref="Y31">IF($C31="","",IF(AND(DataAsAt&lt;&gt;"Select Claim Period",DataAsAt&gt;='Cumulative Performance'!Y$3),IFERROR(SUMPRODUCT(--('Target Schedule'!$K$3:$U$3&lt;=Y$3),'Target Schedule'!$K33:$U33),""),""))</f>
        <v/>
      </c>
      <c r="Z31" s="208" t="str" cm="1">
        <f t="array" ref="Z31">IF($C31="","",IF(AND(DataAsAt&lt;&gt;"Select Claim Period",DataAsAt&gt;='Cumulative Performance'!Y$3),IFERROR(SUMPRODUCT(--('Actuals Achieved'!$G$3:$AH$3&lt;=Y$3),'Actuals Achieved'!$G33:$AH33),""),""))</f>
        <v/>
      </c>
      <c r="AA31" s="209" t="str" cm="1">
        <f t="array" ref="AA31">IF($C31="","",IF(AND(DataAsAt&lt;&gt;"Select Claim Period",DataAsAt&gt;='Cumulative Performance'!Y$3),IFERROR(SUMPRODUCT(--('Actuals Achieved'!$G$3:$AH$3&lt;=Y$3),'Actuals Achieved'!$G33:$AH33)/(SUMPRODUCT(--('Target Schedule'!$L$3:$U$3&lt;=Y$3),'Target Schedule'!$L33:$U33)+'Target Schedule'!$G33),""),""))</f>
        <v/>
      </c>
      <c r="AB31" s="208" t="str" cm="1">
        <f t="array" ref="AB31">IF($C31="","",IF(AND(DataAsAt&lt;&gt;"Select Claim Period",DataAsAt&gt;='Cumulative Performance'!AB$3),IFERROR(SUMPRODUCT(--('Target Schedule'!$K$3:$U$3&lt;=AB$3),'Target Schedule'!$K33:$U33),""),""))</f>
        <v/>
      </c>
      <c r="AC31" s="208" t="str" cm="1">
        <f t="array" ref="AC31">IF($C31="","",IF(AND(DataAsAt&lt;&gt;"Select Claim Period",DataAsAt&gt;='Cumulative Performance'!AB$3),IFERROR(SUMPRODUCT(--('Actuals Achieved'!$G$3:$AH$3&lt;=AB$3),'Actuals Achieved'!$G33:$AH33),""),""))</f>
        <v/>
      </c>
      <c r="AD31" s="209" t="str" cm="1">
        <f t="array" ref="AD31">IF($C31="","",IF(AND(DataAsAt&lt;&gt;"Select Claim Period",DataAsAt&gt;='Cumulative Performance'!AB$3),IFERROR(SUMPRODUCT(--('Actuals Achieved'!$G$3:$AH$3&lt;=AB$3),'Actuals Achieved'!$G33:$AH33)/(SUMPRODUCT(--('Target Schedule'!$L$3:$U$3&lt;=AB$3),'Target Schedule'!$L33:$U33)+'Target Schedule'!$G33),""),""))</f>
        <v/>
      </c>
      <c r="AE31" s="208" t="str" cm="1">
        <f t="array" ref="AE31">IF($C31="","",IF(AND(DataAsAt&lt;&gt;"Select Claim Period",DataAsAt&gt;='Cumulative Performance'!AE$3),IFERROR(SUMPRODUCT(--('Target Schedule'!$K$3:$U$3&lt;=AE$3),'Target Schedule'!$K33:$U33),""),""))</f>
        <v/>
      </c>
      <c r="AF31" s="208" t="str" cm="1">
        <f t="array" ref="AF31">IF($C31="","",IF(AND(DataAsAt&lt;&gt;"Select Claim Period",DataAsAt&gt;='Cumulative Performance'!AE$3),IFERROR(SUMPRODUCT(--('Actuals Achieved'!$G$3:$AH$3&lt;=AE$3),'Actuals Achieved'!$G33:$AH33),""),""))</f>
        <v/>
      </c>
      <c r="AG31" s="209" t="str" cm="1">
        <f t="array" ref="AG31">IF($C31="","",IF(AND(DataAsAt&lt;&gt;"Select Claim Period",DataAsAt&gt;='Cumulative Performance'!AE$3),IFERROR(SUMPRODUCT(--('Actuals Achieved'!$G$3:$AH$3&lt;=AE$3),'Actuals Achieved'!$G33:$AH33)/(SUMPRODUCT(--('Target Schedule'!$L$3:$U$3&lt;=AE$3),'Target Schedule'!$L33:$U33)+'Target Schedule'!$G33),""),""))</f>
        <v/>
      </c>
      <c r="AH31" s="252"/>
      <c r="AI31" s="223"/>
      <c r="AJ31" s="223"/>
      <c r="AK31" s="233">
        <f>IF($C31="","",IF(AND(DataAsAt&lt;&gt;"Select Claim Period",DataAsAt&gt;='Quarterly Performance'!D$3),IFERROR('Target Schedule'!F33,""),""))</f>
        <v>335</v>
      </c>
      <c r="AL31" s="234">
        <f>IF($C31="","",IF(AND(DataAsAt&lt;&gt;"Select Claim Period",DataAsAt&gt;='Quarterly Performance'!D$3),IFERROR('Actuals Achieved'!E33,""),""))</f>
        <v>478</v>
      </c>
      <c r="AM31" s="225">
        <f t="shared" ref="AM31:AM36" si="41">IFERROR(AL31-AK31,"")</f>
        <v>143</v>
      </c>
      <c r="AN31" s="235">
        <f>IFERROR(AL31/AK31,"")</f>
        <v>1.4268656716417911</v>
      </c>
    </row>
    <row r="32" spans="1:40" ht="33" x14ac:dyDescent="0.3">
      <c r="A32" s="16"/>
      <c r="B32" s="357"/>
      <c r="C32" s="268" t="str">
        <f>IF('Target Schedule'!C34="","",'Target Schedule'!C34)</f>
        <v>75% of participants record improved assessment scores in relation to their wellbeing</v>
      </c>
      <c r="D32" s="200" cm="1">
        <f t="array" ref="D32">IF($C32="","",IF(AND(DataAsAt&lt;&gt;"Select Claim Period",DataAsAt&gt;='Cumulative Performance'!D$3),IFERROR(SUMPRODUCT(--('Target Schedule'!$K$3:$U$3&lt;=D$3),'Target Schedule'!$K34:$U34),""),""))</f>
        <v>439</v>
      </c>
      <c r="E32" s="201" cm="1">
        <f t="array" ref="E32">IF($C32="","",IF(AND(DataAsAt&lt;&gt;"Select Claim Period",DataAsAt&gt;='Cumulative Performance'!D$3),IFERROR(SUMPRODUCT(--('Actuals Achieved'!$G$3:$AH$3&lt;=D$3),'Actuals Achieved'!$G34:$AH34),""),""))</f>
        <v>425</v>
      </c>
      <c r="F32" s="202" cm="1">
        <f t="array" ref="F32">IF($C32="","",IF(AND(DataAsAt&lt;&gt;"Select Claim Period",DataAsAt&gt;='Cumulative Performance'!D$3),IFERROR(SUMPRODUCT(--('Actuals Achieved'!$G$3:$AH$3&lt;=D$3),'Actuals Achieved'!$G34:$AH34)/(SUMPRODUCT(--('Target Schedule'!$L$3:$U$3&lt;=D$3),'Target Schedule'!$L34:$U34)+'Target Schedule'!$G34),""),""))</f>
        <v>0.96810933940774491</v>
      </c>
      <c r="G32" s="201" cm="1">
        <f t="array" ref="G32">IF($C32="","",IF(AND(DataAsAt&lt;&gt;"Select Claim Period",DataAsAt&gt;='Cumulative Performance'!G$3),IFERROR(SUMPRODUCT(--('Target Schedule'!$K$3:$U$3&lt;=G$3),'Target Schedule'!$K34:$U34),""),""))</f>
        <v>455</v>
      </c>
      <c r="H32" s="201" cm="1">
        <f t="array" ref="H32">IF($C32="","",IF(AND(DataAsAt&lt;&gt;"Select Claim Period",DataAsAt&gt;='Cumulative Performance'!G$3),IFERROR(SUMPRODUCT(--('Actuals Achieved'!$G$3:$AH$3&lt;=G$3),'Actuals Achieved'!$G34:$AH34),""),""))</f>
        <v>459</v>
      </c>
      <c r="I32" s="202" cm="1">
        <f t="array" ref="I32">IF($C32="","",IF(AND(DataAsAt&lt;&gt;"Select Claim Period",DataAsAt&gt;='Cumulative Performance'!G$3),IFERROR(SUMPRODUCT(--('Actuals Achieved'!$G$3:$AH$3&lt;=G$3),'Actuals Achieved'!$G34:$AH34)/(SUMPRODUCT(--('Target Schedule'!$L$3:$U$3&lt;=G$3),'Target Schedule'!$L34:$U34)+'Target Schedule'!$G34),""),""))</f>
        <v>1.0087912087912088</v>
      </c>
      <c r="J32" s="201" cm="1">
        <f t="array" ref="J32">IF($C32="","",IF(AND(DataAsAt&lt;&gt;"Select Claim Period",DataAsAt&gt;='Cumulative Performance'!J$3),IFERROR(SUMPRODUCT(--('Target Schedule'!$K$3:$U$3&lt;=J$3),'Target Schedule'!$K34:$U34),""),""))</f>
        <v>498</v>
      </c>
      <c r="K32" s="201" cm="1">
        <f t="array" ref="K32">IF($C32="","",IF(AND(DataAsAt&lt;&gt;"Select Claim Period",DataAsAt&gt;='Cumulative Performance'!J$3),IFERROR(SUMPRODUCT(--('Actuals Achieved'!$G$3:$AH$3&lt;=J$3),'Actuals Achieved'!$G34:$AH34),""),""))</f>
        <v>480</v>
      </c>
      <c r="L32" s="202" cm="1">
        <f t="array" ref="L32">IF($C32="","",IF(AND(DataAsAt&lt;&gt;"Select Claim Period",DataAsAt&gt;='Cumulative Performance'!J$3),IFERROR(SUMPRODUCT(--('Actuals Achieved'!$G$3:$AH$3&lt;=J$3),'Actuals Achieved'!$G34:$AH34)/(SUMPRODUCT(--('Target Schedule'!$L$3:$U$3&lt;=J$3),'Target Schedule'!$L34:$U34)+'Target Schedule'!$G34),""),""))</f>
        <v>0.96385542168674698</v>
      </c>
      <c r="M32" s="201" cm="1">
        <f t="array" ref="M32">IF($C32="","",IF(AND(DataAsAt&lt;&gt;"Select Claim Period",DataAsAt&gt;='Cumulative Performance'!M$3),IFERROR(SUMPRODUCT(--('Target Schedule'!$K$3:$U$3&lt;=M$3),'Target Schedule'!$K34:$U34),""),""))</f>
        <v>541</v>
      </c>
      <c r="N32" s="201" cm="1">
        <f t="array" ref="N32">IF($C32="","",IF(AND(DataAsAt&lt;&gt;"Select Claim Period",DataAsAt&gt;='Cumulative Performance'!M$3),IFERROR(SUMPRODUCT(--('Actuals Achieved'!$G$3:$AH$3&lt;=M$3),'Actuals Achieved'!$G34:$AH34),""),""))</f>
        <v>496</v>
      </c>
      <c r="O32" s="202" cm="1">
        <f t="array" ref="O32">IF($C32="","",IF(AND(DataAsAt&lt;&gt;"Select Claim Period",DataAsAt&gt;='Cumulative Performance'!M$3),IFERROR(SUMPRODUCT(--('Actuals Achieved'!$G$3:$AH$3&lt;=M$3),'Actuals Achieved'!$G34:$AH34)/(SUMPRODUCT(--('Target Schedule'!$L$3:$U$3&lt;=M$3),'Target Schedule'!$L34:$U34)+'Target Schedule'!$G34),""),""))</f>
        <v>0.91682070240295743</v>
      </c>
      <c r="P32" s="201" cm="1">
        <f t="array" ref="P32">IF($C32="","",IF(AND(DataAsAt&lt;&gt;"Select Claim Period",DataAsAt&gt;='Cumulative Performance'!P$3),IFERROR(SUMPRODUCT(--('Target Schedule'!$K$3:$U$3&lt;=P$3),'Target Schedule'!$K34:$U34),""),""))</f>
        <v>584</v>
      </c>
      <c r="Q32" s="201" cm="1">
        <f t="array" ref="Q32">IF($C32="","",IF(AND(DataAsAt&lt;&gt;"Select Claim Period",DataAsAt&gt;='Cumulative Performance'!P$3),IFERROR(SUMPRODUCT(--('Actuals Achieved'!$G$3:$AH$3&lt;=P$3),'Actuals Achieved'!$G34:$AH34),""),""))</f>
        <v>521</v>
      </c>
      <c r="R32" s="202" cm="1">
        <f t="array" ref="R32">IF($C32="","",IF(AND(DataAsAt&lt;&gt;"Select Claim Period",DataAsAt&gt;='Cumulative Performance'!P$3),IFERROR(SUMPRODUCT(--('Actuals Achieved'!$G$3:$AH$3&lt;=P$3),'Actuals Achieved'!$G34:$AH34)/(SUMPRODUCT(--('Target Schedule'!$L$3:$U$3&lt;=P$3),'Target Schedule'!$L34:$U34)+'Target Schedule'!$G34),""),""))</f>
        <v>0.89212328767123283</v>
      </c>
      <c r="S32" s="201" cm="1">
        <f t="array" ref="S32">IF($C32="","",IF(AND(DataAsAt&lt;&gt;"Select Claim Period",DataAsAt&gt;='Cumulative Performance'!S$3),IFERROR(SUMPRODUCT(--('Target Schedule'!$K$3:$U$3&lt;=S$3),'Target Schedule'!$K34:$U34),""),""))</f>
        <v>627</v>
      </c>
      <c r="T32" s="201" cm="1">
        <f t="array" ref="T32">IF($C32="","",IF(AND(DataAsAt&lt;&gt;"Select Claim Period",DataAsAt&gt;='Cumulative Performance'!S$3),IFERROR(SUMPRODUCT(--('Actuals Achieved'!$G$3:$AH$3&lt;=S$3),'Actuals Achieved'!$G34:$AH34),""),""))</f>
        <v>541</v>
      </c>
      <c r="U32" s="202" cm="1">
        <f t="array" ref="U32">IF($C32="","",IF(AND(DataAsAt&lt;&gt;"Select Claim Period",DataAsAt&gt;='Cumulative Performance'!S$3),IFERROR(SUMPRODUCT(--('Actuals Achieved'!$G$3:$AH$3&lt;=S$3),'Actuals Achieved'!$G34:$AH34)/(SUMPRODUCT(--('Target Schedule'!$L$3:$U$3&lt;=S$3),'Target Schedule'!$L34:$U34)+'Target Schedule'!$G34),""),""))</f>
        <v>0.86283891547049441</v>
      </c>
      <c r="V32" s="201" t="str" cm="1">
        <f t="array" ref="V32">IF($C32="","",IF(AND(DataAsAt&lt;&gt;"Select Claim Period",DataAsAt&gt;='Cumulative Performance'!V$3),IFERROR(SUMPRODUCT(--('Target Schedule'!$K$3:$U$3&lt;=V$3),'Target Schedule'!$K34:$U34),""),""))</f>
        <v/>
      </c>
      <c r="W32" s="201" t="str" cm="1">
        <f t="array" ref="W32">IF($C32="","",IF(AND(DataAsAt&lt;&gt;"Select Claim Period",DataAsAt&gt;='Cumulative Performance'!V$3),IFERROR(SUMPRODUCT(--('Actuals Achieved'!$G$3:$AH$3&lt;=V$3),'Actuals Achieved'!$G34:$AH34),""),""))</f>
        <v/>
      </c>
      <c r="X32" s="202" t="str" cm="1">
        <f t="array" ref="X32">IF($C32="","",IF(AND(DataAsAt&lt;&gt;"Select Claim Period",DataAsAt&gt;='Cumulative Performance'!V$3),IFERROR(SUMPRODUCT(--('Actuals Achieved'!$G$3:$AH$3&lt;=V$3),'Actuals Achieved'!$G34:$AH34)/(SUMPRODUCT(--('Target Schedule'!$L$3:$U$3&lt;=V$3),'Target Schedule'!$L34:$U34)+'Target Schedule'!$G34),""),""))</f>
        <v/>
      </c>
      <c r="Y32" s="201" t="str" cm="1">
        <f t="array" ref="Y32">IF($C32="","",IF(AND(DataAsAt&lt;&gt;"Select Claim Period",DataAsAt&gt;='Cumulative Performance'!Y$3),IFERROR(SUMPRODUCT(--('Target Schedule'!$K$3:$U$3&lt;=Y$3),'Target Schedule'!$K34:$U34),""),""))</f>
        <v/>
      </c>
      <c r="Z32" s="201" t="str" cm="1">
        <f t="array" ref="Z32">IF($C32="","",IF(AND(DataAsAt&lt;&gt;"Select Claim Period",DataAsAt&gt;='Cumulative Performance'!Y$3),IFERROR(SUMPRODUCT(--('Actuals Achieved'!$G$3:$AH$3&lt;=Y$3),'Actuals Achieved'!$G34:$AH34),""),""))</f>
        <v/>
      </c>
      <c r="AA32" s="202" t="str" cm="1">
        <f t="array" ref="AA32">IF($C32="","",IF(AND(DataAsAt&lt;&gt;"Select Claim Period",DataAsAt&gt;='Cumulative Performance'!Y$3),IFERROR(SUMPRODUCT(--('Actuals Achieved'!$G$3:$AH$3&lt;=Y$3),'Actuals Achieved'!$G34:$AH34)/(SUMPRODUCT(--('Target Schedule'!$L$3:$U$3&lt;=Y$3),'Target Schedule'!$L34:$U34)+'Target Schedule'!$G34),""),""))</f>
        <v/>
      </c>
      <c r="AB32" s="201" t="str" cm="1">
        <f t="array" ref="AB32">IF($C32="","",IF(AND(DataAsAt&lt;&gt;"Select Claim Period",DataAsAt&gt;='Cumulative Performance'!AB$3),IFERROR(SUMPRODUCT(--('Target Schedule'!$K$3:$U$3&lt;=AB$3),'Target Schedule'!$K34:$U34),""),""))</f>
        <v/>
      </c>
      <c r="AC32" s="201" t="str" cm="1">
        <f t="array" ref="AC32">IF($C32="","",IF(AND(DataAsAt&lt;&gt;"Select Claim Period",DataAsAt&gt;='Cumulative Performance'!AB$3),IFERROR(SUMPRODUCT(--('Actuals Achieved'!$G$3:$AH$3&lt;=AB$3),'Actuals Achieved'!$G34:$AH34),""),""))</f>
        <v/>
      </c>
      <c r="AD32" s="202" t="str" cm="1">
        <f t="array" ref="AD32">IF($C32="","",IF(AND(DataAsAt&lt;&gt;"Select Claim Period",DataAsAt&gt;='Cumulative Performance'!AB$3),IFERROR(SUMPRODUCT(--('Actuals Achieved'!$G$3:$AH$3&lt;=AB$3),'Actuals Achieved'!$G34:$AH34)/(SUMPRODUCT(--('Target Schedule'!$L$3:$U$3&lt;=AB$3),'Target Schedule'!$L34:$U34)+'Target Schedule'!$G34),""),""))</f>
        <v/>
      </c>
      <c r="AE32" s="201" t="str" cm="1">
        <f t="array" ref="AE32">IF($C32="","",IF(AND(DataAsAt&lt;&gt;"Select Claim Period",DataAsAt&gt;='Cumulative Performance'!AE$3),IFERROR(SUMPRODUCT(--('Target Schedule'!$K$3:$U$3&lt;=AE$3),'Target Schedule'!$K34:$U34),""),""))</f>
        <v/>
      </c>
      <c r="AF32" s="201" t="str" cm="1">
        <f t="array" ref="AF32">IF($C32="","",IF(AND(DataAsAt&lt;&gt;"Select Claim Period",DataAsAt&gt;='Cumulative Performance'!AE$3),IFERROR(SUMPRODUCT(--('Actuals Achieved'!$G$3:$AH$3&lt;=AE$3),'Actuals Achieved'!$G34:$AH34),""),""))</f>
        <v/>
      </c>
      <c r="AG32" s="202" t="str" cm="1">
        <f t="array" ref="AG32">IF($C32="","",IF(AND(DataAsAt&lt;&gt;"Select Claim Period",DataAsAt&gt;='Cumulative Performance'!AE$3),IFERROR(SUMPRODUCT(--('Actuals Achieved'!$G$3:$AH$3&lt;=AE$3),'Actuals Achieved'!$G34:$AH34)/(SUMPRODUCT(--('Target Schedule'!$L$3:$U$3&lt;=AE$3),'Target Schedule'!$L34:$U34)+'Target Schedule'!$G34),""),""))</f>
        <v/>
      </c>
      <c r="AH32" s="252"/>
      <c r="AI32" s="223"/>
      <c r="AJ32" s="223"/>
      <c r="AK32" s="227">
        <f>IF($C32="","",IF(AND(DataAsAt&lt;&gt;"Select Claim Period",DataAsAt&gt;='Quarterly Performance'!D$3),IFERROR('Target Schedule'!F34,""),""))</f>
        <v>335</v>
      </c>
      <c r="AL32" s="228">
        <f>IF($C32="","",IF(AND(DataAsAt&lt;&gt;"Select Claim Period",DataAsAt&gt;='Quarterly Performance'!D$3),IFERROR('Actuals Achieved'!E34,""),""))</f>
        <v>541</v>
      </c>
      <c r="AM32" s="249">
        <f t="shared" si="41"/>
        <v>206</v>
      </c>
      <c r="AN32" s="229">
        <f t="shared" ref="AN32:AN36" si="42">IFERROR(AL32/AK32,"")</f>
        <v>1.6149253731343283</v>
      </c>
    </row>
    <row r="33" spans="1:40" ht="33" x14ac:dyDescent="0.3">
      <c r="A33" s="16"/>
      <c r="B33" s="357"/>
      <c r="C33" s="268" t="str">
        <f>IF('Target Schedule'!C35="","",'Target Schedule'!C35)</f>
        <v>50% of participants report reduced need for medicalised intervention and/or greater ability to manage their own condition</v>
      </c>
      <c r="D33" s="200" cm="1">
        <f t="array" ref="D33">IF($C33="","",IF(AND(DataAsAt&lt;&gt;"Select Claim Period",DataAsAt&gt;='Cumulative Performance'!D$3),IFERROR(SUMPRODUCT(--('Target Schedule'!$K$3:$U$3&lt;=D$3),'Target Schedule'!$K35:$U35),""),""))</f>
        <v>347</v>
      </c>
      <c r="E33" s="201" cm="1">
        <f t="array" ref="E33">IF($C33="","",IF(AND(DataAsAt&lt;&gt;"Select Claim Period",DataAsAt&gt;='Cumulative Performance'!D$3),IFERROR(SUMPRODUCT(--('Actuals Achieved'!$G$3:$AH$3&lt;=D$3),'Actuals Achieved'!$G35:$AH35),""),""))</f>
        <v>336</v>
      </c>
      <c r="F33" s="202" cm="1">
        <f t="array" ref="F33">IF($C33="","",IF(AND(DataAsAt&lt;&gt;"Select Claim Period",DataAsAt&gt;='Cumulative Performance'!D$3),IFERROR(SUMPRODUCT(--('Actuals Achieved'!$G$3:$AH$3&lt;=D$3),'Actuals Achieved'!$G35:$AH35)/(SUMPRODUCT(--('Target Schedule'!$L$3:$U$3&lt;=D$3),'Target Schedule'!$L35:$U35)+'Target Schedule'!$G35),""),""))</f>
        <v>0.96829971181556196</v>
      </c>
      <c r="G33" s="201" cm="1">
        <f t="array" ref="G33">IF($C33="","",IF(AND(DataAsAt&lt;&gt;"Select Claim Period",DataAsAt&gt;='Cumulative Performance'!G$3),IFERROR(SUMPRODUCT(--('Target Schedule'!$K$3:$U$3&lt;=G$3),'Target Schedule'!$K35:$U35),""),""))</f>
        <v>362</v>
      </c>
      <c r="H33" s="201" cm="1">
        <f t="array" ref="H33">IF($C33="","",IF(AND(DataAsAt&lt;&gt;"Select Claim Period",DataAsAt&gt;='Cumulative Performance'!G$3),IFERROR(SUMPRODUCT(--('Actuals Achieved'!$G$3:$AH$3&lt;=G$3),'Actuals Achieved'!$G35:$AH35),""),""))</f>
        <v>365</v>
      </c>
      <c r="I33" s="202" cm="1">
        <f t="array" ref="I33">IF($C33="","",IF(AND(DataAsAt&lt;&gt;"Select Claim Period",DataAsAt&gt;='Cumulative Performance'!G$3),IFERROR(SUMPRODUCT(--('Actuals Achieved'!$G$3:$AH$3&lt;=G$3),'Actuals Achieved'!$G35:$AH35)/(SUMPRODUCT(--('Target Schedule'!$L$3:$U$3&lt;=G$3),'Target Schedule'!$L35:$U35)+'Target Schedule'!$G35),""),""))</f>
        <v>1.0082872928176796</v>
      </c>
      <c r="J33" s="201" cm="1">
        <f t="array" ref="J33">IF($C33="","",IF(AND(DataAsAt&lt;&gt;"Select Claim Period",DataAsAt&gt;='Cumulative Performance'!J$3),IFERROR(SUMPRODUCT(--('Target Schedule'!$K$3:$U$3&lt;=J$3),'Target Schedule'!$K35:$U35),""),""))</f>
        <v>391</v>
      </c>
      <c r="K33" s="201" cm="1">
        <f t="array" ref="K33">IF($C33="","",IF(AND(DataAsAt&lt;&gt;"Select Claim Period",DataAsAt&gt;='Cumulative Performance'!J$3),IFERROR(SUMPRODUCT(--('Actuals Achieved'!$G$3:$AH$3&lt;=J$3),'Actuals Achieved'!$G35:$AH35),""),""))</f>
        <v>383</v>
      </c>
      <c r="L33" s="202" cm="1">
        <f t="array" ref="L33">IF($C33="","",IF(AND(DataAsAt&lt;&gt;"Select Claim Period",DataAsAt&gt;='Cumulative Performance'!J$3),IFERROR(SUMPRODUCT(--('Actuals Achieved'!$G$3:$AH$3&lt;=J$3),'Actuals Achieved'!$G35:$AH35)/(SUMPRODUCT(--('Target Schedule'!$L$3:$U$3&lt;=J$3),'Target Schedule'!$L35:$U35)+'Target Schedule'!$G35),""),""))</f>
        <v>0.979539641943734</v>
      </c>
      <c r="M33" s="201" cm="1">
        <f t="array" ref="M33">IF($C33="","",IF(AND(DataAsAt&lt;&gt;"Select Claim Period",DataAsAt&gt;='Cumulative Performance'!M$3),IFERROR(SUMPRODUCT(--('Target Schedule'!$K$3:$U$3&lt;=M$3),'Target Schedule'!$K35:$U35),""),""))</f>
        <v>420</v>
      </c>
      <c r="N33" s="201" cm="1">
        <f t="array" ref="N33">IF($C33="","",IF(AND(DataAsAt&lt;&gt;"Select Claim Period",DataAsAt&gt;='Cumulative Performance'!M$3),IFERROR(SUMPRODUCT(--('Actuals Achieved'!$G$3:$AH$3&lt;=M$3),'Actuals Achieved'!$G35:$AH35),""),""))</f>
        <v>397</v>
      </c>
      <c r="O33" s="202" cm="1">
        <f t="array" ref="O33">IF($C33="","",IF(AND(DataAsAt&lt;&gt;"Select Claim Period",DataAsAt&gt;='Cumulative Performance'!M$3),IFERROR(SUMPRODUCT(--('Actuals Achieved'!$G$3:$AH$3&lt;=M$3),'Actuals Achieved'!$G35:$AH35)/(SUMPRODUCT(--('Target Schedule'!$L$3:$U$3&lt;=M$3),'Target Schedule'!$L35:$U35)+'Target Schedule'!$G35),""),""))</f>
        <v>0.94523809523809521</v>
      </c>
      <c r="P33" s="201" cm="1">
        <f t="array" ref="P33">IF($C33="","",IF(AND(DataAsAt&lt;&gt;"Select Claim Period",DataAsAt&gt;='Cumulative Performance'!P$3),IFERROR(SUMPRODUCT(--('Target Schedule'!$K$3:$U$3&lt;=P$3),'Target Schedule'!$K35:$U35),""),""))</f>
        <v>449</v>
      </c>
      <c r="Q33" s="201" cm="1">
        <f t="array" ref="Q33">IF($C33="","",IF(AND(DataAsAt&lt;&gt;"Select Claim Period",DataAsAt&gt;='Cumulative Performance'!P$3),IFERROR(SUMPRODUCT(--('Actuals Achieved'!$G$3:$AH$3&lt;=P$3),'Actuals Achieved'!$G35:$AH35),""),""))</f>
        <v>420</v>
      </c>
      <c r="R33" s="202" cm="1">
        <f t="array" ref="R33">IF($C33="","",IF(AND(DataAsAt&lt;&gt;"Select Claim Period",DataAsAt&gt;='Cumulative Performance'!P$3),IFERROR(SUMPRODUCT(--('Actuals Achieved'!$G$3:$AH$3&lt;=P$3),'Actuals Achieved'!$G35:$AH35)/(SUMPRODUCT(--('Target Schedule'!$L$3:$U$3&lt;=P$3),'Target Schedule'!$L35:$U35)+'Target Schedule'!$G35),""),""))</f>
        <v>0.93541202672605794</v>
      </c>
      <c r="S33" s="201" cm="1">
        <f t="array" ref="S33">IF($C33="","",IF(AND(DataAsAt&lt;&gt;"Select Claim Period",DataAsAt&gt;='Cumulative Performance'!S$3),IFERROR(SUMPRODUCT(--('Target Schedule'!$K$3:$U$3&lt;=S$3),'Target Schedule'!$K35:$U35),""),""))</f>
        <v>478</v>
      </c>
      <c r="T33" s="201" cm="1">
        <f t="array" ref="T33">IF($C33="","",IF(AND(DataAsAt&lt;&gt;"Select Claim Period",DataAsAt&gt;='Cumulative Performance'!S$3),IFERROR(SUMPRODUCT(--('Actuals Achieved'!$G$3:$AH$3&lt;=S$3),'Actuals Achieved'!$G35:$AH35),""),""))</f>
        <v>433</v>
      </c>
      <c r="U33" s="202" cm="1">
        <f t="array" ref="U33">IF($C33="","",IF(AND(DataAsAt&lt;&gt;"Select Claim Period",DataAsAt&gt;='Cumulative Performance'!S$3),IFERROR(SUMPRODUCT(--('Actuals Achieved'!$G$3:$AH$3&lt;=S$3),'Actuals Achieved'!$G35:$AH35)/(SUMPRODUCT(--('Target Schedule'!$L$3:$U$3&lt;=S$3),'Target Schedule'!$L35:$U35)+'Target Schedule'!$G35),""),""))</f>
        <v>0.90585774058577406</v>
      </c>
      <c r="V33" s="201" t="str" cm="1">
        <f t="array" ref="V33">IF($C33="","",IF(AND(DataAsAt&lt;&gt;"Select Claim Period",DataAsAt&gt;='Cumulative Performance'!V$3),IFERROR(SUMPRODUCT(--('Target Schedule'!$K$3:$U$3&lt;=V$3),'Target Schedule'!$K35:$U35),""),""))</f>
        <v/>
      </c>
      <c r="W33" s="201" t="str" cm="1">
        <f t="array" ref="W33">IF($C33="","",IF(AND(DataAsAt&lt;&gt;"Select Claim Period",DataAsAt&gt;='Cumulative Performance'!V$3),IFERROR(SUMPRODUCT(--('Actuals Achieved'!$G$3:$AH$3&lt;=V$3),'Actuals Achieved'!$G35:$AH35),""),""))</f>
        <v/>
      </c>
      <c r="X33" s="202" t="str" cm="1">
        <f t="array" ref="X33">IF($C33="","",IF(AND(DataAsAt&lt;&gt;"Select Claim Period",DataAsAt&gt;='Cumulative Performance'!V$3),IFERROR(SUMPRODUCT(--('Actuals Achieved'!$G$3:$AH$3&lt;=V$3),'Actuals Achieved'!$G35:$AH35)/(SUMPRODUCT(--('Target Schedule'!$L$3:$U$3&lt;=V$3),'Target Schedule'!$L35:$U35)+'Target Schedule'!$G35),""),""))</f>
        <v/>
      </c>
      <c r="Y33" s="201" t="str" cm="1">
        <f t="array" ref="Y33">IF($C33="","",IF(AND(DataAsAt&lt;&gt;"Select Claim Period",DataAsAt&gt;='Cumulative Performance'!Y$3),IFERROR(SUMPRODUCT(--('Target Schedule'!$K$3:$U$3&lt;=Y$3),'Target Schedule'!$K35:$U35),""),""))</f>
        <v/>
      </c>
      <c r="Z33" s="201" t="str" cm="1">
        <f t="array" ref="Z33">IF($C33="","",IF(AND(DataAsAt&lt;&gt;"Select Claim Period",DataAsAt&gt;='Cumulative Performance'!Y$3),IFERROR(SUMPRODUCT(--('Actuals Achieved'!$G$3:$AH$3&lt;=Y$3),'Actuals Achieved'!$G35:$AH35),""),""))</f>
        <v/>
      </c>
      <c r="AA33" s="202" t="str" cm="1">
        <f t="array" ref="AA33">IF($C33="","",IF(AND(DataAsAt&lt;&gt;"Select Claim Period",DataAsAt&gt;='Cumulative Performance'!Y$3),IFERROR(SUMPRODUCT(--('Actuals Achieved'!$G$3:$AH$3&lt;=Y$3),'Actuals Achieved'!$G35:$AH35)/(SUMPRODUCT(--('Target Schedule'!$L$3:$U$3&lt;=Y$3),'Target Schedule'!$L35:$U35)+'Target Schedule'!$G35),""),""))</f>
        <v/>
      </c>
      <c r="AB33" s="201" t="str" cm="1">
        <f t="array" ref="AB33">IF($C33="","",IF(AND(DataAsAt&lt;&gt;"Select Claim Period",DataAsAt&gt;='Cumulative Performance'!AB$3),IFERROR(SUMPRODUCT(--('Target Schedule'!$K$3:$U$3&lt;=AB$3),'Target Schedule'!$K35:$U35),""),""))</f>
        <v/>
      </c>
      <c r="AC33" s="201" t="str" cm="1">
        <f t="array" ref="AC33">IF($C33="","",IF(AND(DataAsAt&lt;&gt;"Select Claim Period",DataAsAt&gt;='Cumulative Performance'!AB$3),IFERROR(SUMPRODUCT(--('Actuals Achieved'!$G$3:$AH$3&lt;=AB$3),'Actuals Achieved'!$G35:$AH35),""),""))</f>
        <v/>
      </c>
      <c r="AD33" s="202" t="str" cm="1">
        <f t="array" ref="AD33">IF($C33="","",IF(AND(DataAsAt&lt;&gt;"Select Claim Period",DataAsAt&gt;='Cumulative Performance'!AB$3),IFERROR(SUMPRODUCT(--('Actuals Achieved'!$G$3:$AH$3&lt;=AB$3),'Actuals Achieved'!$G35:$AH35)/(SUMPRODUCT(--('Target Schedule'!$L$3:$U$3&lt;=AB$3),'Target Schedule'!$L35:$U35)+'Target Schedule'!$G35),""),""))</f>
        <v/>
      </c>
      <c r="AE33" s="201" t="str" cm="1">
        <f t="array" ref="AE33">IF($C33="","",IF(AND(DataAsAt&lt;&gt;"Select Claim Period",DataAsAt&gt;='Cumulative Performance'!AE$3),IFERROR(SUMPRODUCT(--('Target Schedule'!$K$3:$U$3&lt;=AE$3),'Target Schedule'!$K35:$U35),""),""))</f>
        <v/>
      </c>
      <c r="AF33" s="201" t="str" cm="1">
        <f t="array" ref="AF33">IF($C33="","",IF(AND(DataAsAt&lt;&gt;"Select Claim Period",DataAsAt&gt;='Cumulative Performance'!AE$3),IFERROR(SUMPRODUCT(--('Actuals Achieved'!$G$3:$AH$3&lt;=AE$3),'Actuals Achieved'!$G35:$AH35),""),""))</f>
        <v/>
      </c>
      <c r="AG33" s="202" t="str" cm="1">
        <f t="array" ref="AG33">IF($C33="","",IF(AND(DataAsAt&lt;&gt;"Select Claim Period",DataAsAt&gt;='Cumulative Performance'!AE$3),IFERROR(SUMPRODUCT(--('Actuals Achieved'!$G$3:$AH$3&lt;=AE$3),'Actuals Achieved'!$G35:$AH35)/(SUMPRODUCT(--('Target Schedule'!$L$3:$U$3&lt;=AE$3),'Target Schedule'!$L35:$U35)+'Target Schedule'!$G35),""),""))</f>
        <v/>
      </c>
      <c r="AH33" s="252"/>
      <c r="AI33" s="223"/>
      <c r="AJ33" s="223"/>
      <c r="AK33" s="227">
        <f>IF($C33="","",IF(AND(DataAsAt&lt;&gt;"Select Claim Period",DataAsAt&gt;='Quarterly Performance'!D$3),IFERROR('Target Schedule'!F35,""),""))</f>
        <v>224</v>
      </c>
      <c r="AL33" s="219">
        <f>IF($C33="","",IF(AND(DataAsAt&lt;&gt;"Select Claim Period",DataAsAt&gt;='Quarterly Performance'!D$3),IFERROR('Actuals Achieved'!E35,""),""))</f>
        <v>433</v>
      </c>
      <c r="AM33" s="249">
        <f t="shared" si="41"/>
        <v>209</v>
      </c>
      <c r="AN33" s="229">
        <f t="shared" si="42"/>
        <v>1.9330357142857142</v>
      </c>
    </row>
    <row r="34" spans="1:40" x14ac:dyDescent="0.3">
      <c r="A34" s="16"/>
      <c r="B34" s="357"/>
      <c r="C34" s="268" t="str">
        <f>IF('Target Schedule'!C36="","",'Target Schedule'!C36)</f>
        <v/>
      </c>
      <c r="D34" s="200" t="str" cm="1">
        <f t="array" ref="D34">IF($C34="","",IF(AND(DataAsAt&lt;&gt;"Select Claim Period",DataAsAt&gt;='Cumulative Performance'!D$3),IFERROR(SUMPRODUCT(--('Target Schedule'!$K$3:$U$3&lt;=D$3),'Target Schedule'!$K36:$U36),""),""))</f>
        <v/>
      </c>
      <c r="E34" s="201" t="str" cm="1">
        <f t="array" ref="E34">IF($C34="","",IF(AND(DataAsAt&lt;&gt;"Select Claim Period",DataAsAt&gt;='Cumulative Performance'!D$3),IFERROR(SUMPRODUCT(--('Actuals Achieved'!$G$3:$AH$3&lt;=D$3),'Actuals Achieved'!$G36:$AH36),""),""))</f>
        <v/>
      </c>
      <c r="F34" s="202" t="str" cm="1">
        <f t="array" ref="F34">IF($C34="","",IF(AND(DataAsAt&lt;&gt;"Select Claim Period",DataAsAt&gt;='Cumulative Performance'!D$3),IFERROR(SUMPRODUCT(--('Actuals Achieved'!$G$3:$AH$3&lt;=D$3),'Actuals Achieved'!$G36:$AH36)/(SUMPRODUCT(--('Target Schedule'!$L$3:$U$3&lt;=D$3),'Target Schedule'!$L36:$U36)+'Target Schedule'!$G36),""),""))</f>
        <v/>
      </c>
      <c r="G34" s="201" t="str" cm="1">
        <f t="array" ref="G34">IF($C34="","",IF(AND(DataAsAt&lt;&gt;"Select Claim Period",DataAsAt&gt;='Cumulative Performance'!G$3),IFERROR(SUMPRODUCT(--('Target Schedule'!$K$3:$U$3&lt;=G$3),'Target Schedule'!$K36:$U36),""),""))</f>
        <v/>
      </c>
      <c r="H34" s="201" t="str" cm="1">
        <f t="array" ref="H34">IF($C34="","",IF(AND(DataAsAt&lt;&gt;"Select Claim Period",DataAsAt&gt;='Cumulative Performance'!G$3),IFERROR(SUMPRODUCT(--('Actuals Achieved'!$G$3:$AH$3&lt;=G$3),'Actuals Achieved'!$G36:$AH36),""),""))</f>
        <v/>
      </c>
      <c r="I34" s="202" t="str" cm="1">
        <f t="array" ref="I34">IF($C34="","",IF(AND(DataAsAt&lt;&gt;"Select Claim Period",DataAsAt&gt;='Cumulative Performance'!G$3),IFERROR(SUMPRODUCT(--('Actuals Achieved'!$G$3:$AH$3&lt;=G$3),'Actuals Achieved'!$G36:$AH36)/(SUMPRODUCT(--('Target Schedule'!$L$3:$U$3&lt;=G$3),'Target Schedule'!$L36:$U36)+'Target Schedule'!$G36),""),""))</f>
        <v/>
      </c>
      <c r="J34" s="201" t="str" cm="1">
        <f t="array" ref="J34">IF($C34="","",IF(AND(DataAsAt&lt;&gt;"Select Claim Period",DataAsAt&gt;='Cumulative Performance'!J$3),IFERROR(SUMPRODUCT(--('Target Schedule'!$K$3:$U$3&lt;=J$3),'Target Schedule'!$K36:$U36),""),""))</f>
        <v/>
      </c>
      <c r="K34" s="201" t="str" cm="1">
        <f t="array" ref="K34">IF($C34="","",IF(AND(DataAsAt&lt;&gt;"Select Claim Period",DataAsAt&gt;='Cumulative Performance'!J$3),IFERROR(SUMPRODUCT(--('Actuals Achieved'!$G$3:$AH$3&lt;=J$3),'Actuals Achieved'!$G36:$AH36),""),""))</f>
        <v/>
      </c>
      <c r="L34" s="202" t="str" cm="1">
        <f t="array" ref="L34">IF($C34="","",IF(AND(DataAsAt&lt;&gt;"Select Claim Period",DataAsAt&gt;='Cumulative Performance'!J$3),IFERROR(SUMPRODUCT(--('Actuals Achieved'!$G$3:$AH$3&lt;=J$3),'Actuals Achieved'!$G36:$AH36)/(SUMPRODUCT(--('Target Schedule'!$L$3:$U$3&lt;=J$3),'Target Schedule'!$L36:$U36)+'Target Schedule'!$G36),""),""))</f>
        <v/>
      </c>
      <c r="M34" s="201" t="str" cm="1">
        <f t="array" ref="M34">IF($C34="","",IF(AND(DataAsAt&lt;&gt;"Select Claim Period",DataAsAt&gt;='Cumulative Performance'!M$3),IFERROR(SUMPRODUCT(--('Target Schedule'!$K$3:$U$3&lt;=M$3),'Target Schedule'!$K36:$U36),""),""))</f>
        <v/>
      </c>
      <c r="N34" s="201" t="str" cm="1">
        <f t="array" ref="N34">IF($C34="","",IF(AND(DataAsAt&lt;&gt;"Select Claim Period",DataAsAt&gt;='Cumulative Performance'!M$3),IFERROR(SUMPRODUCT(--('Actuals Achieved'!$G$3:$AH$3&lt;=M$3),'Actuals Achieved'!$G36:$AH36),""),""))</f>
        <v/>
      </c>
      <c r="O34" s="202" t="str" cm="1">
        <f t="array" ref="O34">IF($C34="","",IF(AND(DataAsAt&lt;&gt;"Select Claim Period",DataAsAt&gt;='Cumulative Performance'!M$3),IFERROR(SUMPRODUCT(--('Actuals Achieved'!$G$3:$AH$3&lt;=M$3),'Actuals Achieved'!$G36:$AH36)/(SUMPRODUCT(--('Target Schedule'!$L$3:$U$3&lt;=M$3),'Target Schedule'!$L36:$U36)+'Target Schedule'!$G36),""),""))</f>
        <v/>
      </c>
      <c r="P34" s="201" t="str" cm="1">
        <f t="array" ref="P34">IF($C34="","",IF(AND(DataAsAt&lt;&gt;"Select Claim Period",DataAsAt&gt;='Cumulative Performance'!P$3),IFERROR(SUMPRODUCT(--('Target Schedule'!$K$3:$U$3&lt;=P$3),'Target Schedule'!$K36:$U36),""),""))</f>
        <v/>
      </c>
      <c r="Q34" s="201" t="str" cm="1">
        <f t="array" ref="Q34">IF($C34="","",IF(AND(DataAsAt&lt;&gt;"Select Claim Period",DataAsAt&gt;='Cumulative Performance'!P$3),IFERROR(SUMPRODUCT(--('Actuals Achieved'!$G$3:$AH$3&lt;=P$3),'Actuals Achieved'!$G36:$AH36),""),""))</f>
        <v/>
      </c>
      <c r="R34" s="202" t="str" cm="1">
        <f t="array" ref="R34">IF($C34="","",IF(AND(DataAsAt&lt;&gt;"Select Claim Period",DataAsAt&gt;='Cumulative Performance'!P$3),IFERROR(SUMPRODUCT(--('Actuals Achieved'!$G$3:$AH$3&lt;=P$3),'Actuals Achieved'!$G36:$AH36)/(SUMPRODUCT(--('Target Schedule'!$L$3:$U$3&lt;=P$3),'Target Schedule'!$L36:$U36)+'Target Schedule'!$G36),""),""))</f>
        <v/>
      </c>
      <c r="S34" s="201" t="str" cm="1">
        <f t="array" ref="S34">IF($C34="","",IF(AND(DataAsAt&lt;&gt;"Select Claim Period",DataAsAt&gt;='Cumulative Performance'!S$3),IFERROR(SUMPRODUCT(--('Target Schedule'!$K$3:$U$3&lt;=S$3),'Target Schedule'!$K36:$U36),""),""))</f>
        <v/>
      </c>
      <c r="T34" s="201" t="str" cm="1">
        <f t="array" ref="T34">IF($C34="","",IF(AND(DataAsAt&lt;&gt;"Select Claim Period",DataAsAt&gt;='Cumulative Performance'!S$3),IFERROR(SUMPRODUCT(--('Actuals Achieved'!$G$3:$AH$3&lt;=S$3),'Actuals Achieved'!$G36:$AH36),""),""))</f>
        <v/>
      </c>
      <c r="U34" s="202" t="str" cm="1">
        <f t="array" ref="U34">IF($C34="","",IF(AND(DataAsAt&lt;&gt;"Select Claim Period",DataAsAt&gt;='Cumulative Performance'!S$3),IFERROR(SUMPRODUCT(--('Actuals Achieved'!$G$3:$AH$3&lt;=S$3),'Actuals Achieved'!$G36:$AH36)/(SUMPRODUCT(--('Target Schedule'!$L$3:$U$3&lt;=S$3),'Target Schedule'!$L36:$U36)+'Target Schedule'!$G36),""),""))</f>
        <v/>
      </c>
      <c r="V34" s="201" t="str" cm="1">
        <f t="array" ref="V34">IF($C34="","",IF(AND(DataAsAt&lt;&gt;"Select Claim Period",DataAsAt&gt;='Cumulative Performance'!V$3),IFERROR(SUMPRODUCT(--('Target Schedule'!$K$3:$U$3&lt;=V$3),'Target Schedule'!$K36:$U36),""),""))</f>
        <v/>
      </c>
      <c r="W34" s="201" t="str" cm="1">
        <f t="array" ref="W34">IF($C34="","",IF(AND(DataAsAt&lt;&gt;"Select Claim Period",DataAsAt&gt;='Cumulative Performance'!V$3),IFERROR(SUMPRODUCT(--('Actuals Achieved'!$G$3:$AH$3&lt;=V$3),'Actuals Achieved'!$G36:$AH36),""),""))</f>
        <v/>
      </c>
      <c r="X34" s="202" t="str" cm="1">
        <f t="array" ref="X34">IF($C34="","",IF(AND(DataAsAt&lt;&gt;"Select Claim Period",DataAsAt&gt;='Cumulative Performance'!V$3),IFERROR(SUMPRODUCT(--('Actuals Achieved'!$G$3:$AH$3&lt;=V$3),'Actuals Achieved'!$G36:$AH36)/(SUMPRODUCT(--('Target Schedule'!$L$3:$U$3&lt;=V$3),'Target Schedule'!$L36:$U36)+'Target Schedule'!$G36),""),""))</f>
        <v/>
      </c>
      <c r="Y34" s="201" t="str" cm="1">
        <f t="array" ref="Y34">IF($C34="","",IF(AND(DataAsAt&lt;&gt;"Select Claim Period",DataAsAt&gt;='Cumulative Performance'!Y$3),IFERROR(SUMPRODUCT(--('Target Schedule'!$K$3:$U$3&lt;=Y$3),'Target Schedule'!$K36:$U36),""),""))</f>
        <v/>
      </c>
      <c r="Z34" s="201" t="str" cm="1">
        <f t="array" ref="Z34">IF($C34="","",IF(AND(DataAsAt&lt;&gt;"Select Claim Period",DataAsAt&gt;='Cumulative Performance'!Y$3),IFERROR(SUMPRODUCT(--('Actuals Achieved'!$G$3:$AH$3&lt;=Y$3),'Actuals Achieved'!$G36:$AH36),""),""))</f>
        <v/>
      </c>
      <c r="AA34" s="202" t="str" cm="1">
        <f t="array" ref="AA34">IF($C34="","",IF(AND(DataAsAt&lt;&gt;"Select Claim Period",DataAsAt&gt;='Cumulative Performance'!Y$3),IFERROR(SUMPRODUCT(--('Actuals Achieved'!$G$3:$AH$3&lt;=Y$3),'Actuals Achieved'!$G36:$AH36)/(SUMPRODUCT(--('Target Schedule'!$L$3:$U$3&lt;=Y$3),'Target Schedule'!$L36:$U36)+'Target Schedule'!$G36),""),""))</f>
        <v/>
      </c>
      <c r="AB34" s="201" t="str" cm="1">
        <f t="array" ref="AB34">IF($C34="","",IF(AND(DataAsAt&lt;&gt;"Select Claim Period",DataAsAt&gt;='Cumulative Performance'!AB$3),IFERROR(SUMPRODUCT(--('Target Schedule'!$K$3:$U$3&lt;=AB$3),'Target Schedule'!$K36:$U36),""),""))</f>
        <v/>
      </c>
      <c r="AC34" s="201" t="str" cm="1">
        <f t="array" ref="AC34">IF($C34="","",IF(AND(DataAsAt&lt;&gt;"Select Claim Period",DataAsAt&gt;='Cumulative Performance'!AB$3),IFERROR(SUMPRODUCT(--('Actuals Achieved'!$G$3:$AH$3&lt;=AB$3),'Actuals Achieved'!$G36:$AH36),""),""))</f>
        <v/>
      </c>
      <c r="AD34" s="202" t="str" cm="1">
        <f t="array" ref="AD34">IF($C34="","",IF(AND(DataAsAt&lt;&gt;"Select Claim Period",DataAsAt&gt;='Cumulative Performance'!AB$3),IFERROR(SUMPRODUCT(--('Actuals Achieved'!$G$3:$AH$3&lt;=AB$3),'Actuals Achieved'!$G36:$AH36)/(SUMPRODUCT(--('Target Schedule'!$L$3:$U$3&lt;=AB$3),'Target Schedule'!$L36:$U36)+'Target Schedule'!$G36),""),""))</f>
        <v/>
      </c>
      <c r="AE34" s="201" t="str" cm="1">
        <f t="array" ref="AE34">IF($C34="","",IF(AND(DataAsAt&lt;&gt;"Select Claim Period",DataAsAt&gt;='Cumulative Performance'!AE$3),IFERROR(SUMPRODUCT(--('Target Schedule'!$K$3:$U$3&lt;=AE$3),'Target Schedule'!$K36:$U36),""),""))</f>
        <v/>
      </c>
      <c r="AF34" s="201" t="str" cm="1">
        <f t="array" ref="AF34">IF($C34="","",IF(AND(DataAsAt&lt;&gt;"Select Claim Period",DataAsAt&gt;='Cumulative Performance'!AE$3),IFERROR(SUMPRODUCT(--('Actuals Achieved'!$G$3:$AH$3&lt;=AE$3),'Actuals Achieved'!$G36:$AH36),""),""))</f>
        <v/>
      </c>
      <c r="AG34" s="202" t="str" cm="1">
        <f t="array" ref="AG34">IF($C34="","",IF(AND(DataAsAt&lt;&gt;"Select Claim Period",DataAsAt&gt;='Cumulative Performance'!AE$3),IFERROR(SUMPRODUCT(--('Actuals Achieved'!$G$3:$AH$3&lt;=AE$3),'Actuals Achieved'!$G36:$AH36)/(SUMPRODUCT(--('Target Schedule'!$L$3:$U$3&lt;=AE$3),'Target Schedule'!$L36:$U36)+'Target Schedule'!$G36),""),""))</f>
        <v/>
      </c>
      <c r="AH34" s="252"/>
      <c r="AI34" s="223"/>
      <c r="AJ34" s="223"/>
      <c r="AK34" s="227" t="str">
        <f>IF($C34="","",IF(AND(DataAsAt&lt;&gt;"Select Claim Period",DataAsAt&gt;='Quarterly Performance'!D$3),IFERROR('Target Schedule'!F36,""),""))</f>
        <v/>
      </c>
      <c r="AL34" s="219" t="str">
        <f>IF($C34="","",IF(AND(DataAsAt&lt;&gt;"Select Claim Period",DataAsAt&gt;='Quarterly Performance'!D$3),IFERROR('Actuals Achieved'!E36,""),""))</f>
        <v/>
      </c>
      <c r="AM34" s="249" t="str">
        <f t="shared" si="41"/>
        <v/>
      </c>
      <c r="AN34" s="229" t="str">
        <f t="shared" si="42"/>
        <v/>
      </c>
    </row>
    <row r="35" spans="1:40" x14ac:dyDescent="0.3">
      <c r="A35" s="16"/>
      <c r="B35" s="357"/>
      <c r="C35" s="268" t="str">
        <f>IF('Target Schedule'!C37="","",'Target Schedule'!C37)</f>
        <v/>
      </c>
      <c r="D35" s="200" t="str" cm="1">
        <f t="array" ref="D35">IF($C35="","",IF(AND(DataAsAt&lt;&gt;"Select Claim Period",DataAsAt&gt;='Cumulative Performance'!D$3),IFERROR(SUMPRODUCT(--('Target Schedule'!$K$3:$U$3&lt;=D$3),'Target Schedule'!$K37:$U37),""),""))</f>
        <v/>
      </c>
      <c r="E35" s="201" t="str" cm="1">
        <f t="array" ref="E35">IF($C35="","",IF(AND(DataAsAt&lt;&gt;"Select Claim Period",DataAsAt&gt;='Cumulative Performance'!D$3),IFERROR(SUMPRODUCT(--('Actuals Achieved'!$G$3:$AH$3&lt;=D$3),'Actuals Achieved'!$G37:$AH37),""),""))</f>
        <v/>
      </c>
      <c r="F35" s="202" t="str" cm="1">
        <f t="array" ref="F35">IF($C35="","",IF(AND(DataAsAt&lt;&gt;"Select Claim Period",DataAsAt&gt;='Cumulative Performance'!D$3),IFERROR(SUMPRODUCT(--('Actuals Achieved'!$G$3:$AH$3&lt;=D$3),'Actuals Achieved'!$G37:$AH37)/(SUMPRODUCT(--('Target Schedule'!$L$3:$U$3&lt;=D$3),'Target Schedule'!$L37:$U37)+'Target Schedule'!$G37),""),""))</f>
        <v/>
      </c>
      <c r="G35" s="201" t="str" cm="1">
        <f t="array" ref="G35">IF($C35="","",IF(AND(DataAsAt&lt;&gt;"Select Claim Period",DataAsAt&gt;='Cumulative Performance'!G$3),IFERROR(SUMPRODUCT(--('Target Schedule'!$K$3:$U$3&lt;=G$3),'Target Schedule'!$K37:$U37),""),""))</f>
        <v/>
      </c>
      <c r="H35" s="201" t="str" cm="1">
        <f t="array" ref="H35">IF($C35="","",IF(AND(DataAsAt&lt;&gt;"Select Claim Period",DataAsAt&gt;='Cumulative Performance'!G$3),IFERROR(SUMPRODUCT(--('Actuals Achieved'!$G$3:$AH$3&lt;=G$3),'Actuals Achieved'!$G37:$AH37),""),""))</f>
        <v/>
      </c>
      <c r="I35" s="202" t="str" cm="1">
        <f t="array" ref="I35">IF($C35="","",IF(AND(DataAsAt&lt;&gt;"Select Claim Period",DataAsAt&gt;='Cumulative Performance'!G$3),IFERROR(SUMPRODUCT(--('Actuals Achieved'!$G$3:$AH$3&lt;=G$3),'Actuals Achieved'!$G37:$AH37)/(SUMPRODUCT(--('Target Schedule'!$L$3:$U$3&lt;=G$3),'Target Schedule'!$L37:$U37)+'Target Schedule'!$G37),""),""))</f>
        <v/>
      </c>
      <c r="J35" s="201" t="str" cm="1">
        <f t="array" ref="J35">IF($C35="","",IF(AND(DataAsAt&lt;&gt;"Select Claim Period",DataAsAt&gt;='Cumulative Performance'!J$3),IFERROR(SUMPRODUCT(--('Target Schedule'!$K$3:$U$3&lt;=J$3),'Target Schedule'!$K37:$U37),""),""))</f>
        <v/>
      </c>
      <c r="K35" s="201" t="str" cm="1">
        <f t="array" ref="K35">IF($C35="","",IF(AND(DataAsAt&lt;&gt;"Select Claim Period",DataAsAt&gt;='Cumulative Performance'!J$3),IFERROR(SUMPRODUCT(--('Actuals Achieved'!$G$3:$AH$3&lt;=J$3),'Actuals Achieved'!$G37:$AH37),""),""))</f>
        <v/>
      </c>
      <c r="L35" s="202" t="str" cm="1">
        <f t="array" ref="L35">IF($C35="","",IF(AND(DataAsAt&lt;&gt;"Select Claim Period",DataAsAt&gt;='Cumulative Performance'!J$3),IFERROR(SUMPRODUCT(--('Actuals Achieved'!$G$3:$AH$3&lt;=J$3),'Actuals Achieved'!$G37:$AH37)/(SUMPRODUCT(--('Target Schedule'!$L$3:$U$3&lt;=J$3),'Target Schedule'!$L37:$U37)+'Target Schedule'!$G37),""),""))</f>
        <v/>
      </c>
      <c r="M35" s="201" t="str" cm="1">
        <f t="array" ref="M35">IF($C35="","",IF(AND(DataAsAt&lt;&gt;"Select Claim Period",DataAsAt&gt;='Cumulative Performance'!M$3),IFERROR(SUMPRODUCT(--('Target Schedule'!$K$3:$U$3&lt;=M$3),'Target Schedule'!$K37:$U37),""),""))</f>
        <v/>
      </c>
      <c r="N35" s="201" t="str" cm="1">
        <f t="array" ref="N35">IF($C35="","",IF(AND(DataAsAt&lt;&gt;"Select Claim Period",DataAsAt&gt;='Cumulative Performance'!M$3),IFERROR(SUMPRODUCT(--('Actuals Achieved'!$G$3:$AH$3&lt;=M$3),'Actuals Achieved'!$G37:$AH37),""),""))</f>
        <v/>
      </c>
      <c r="O35" s="202" t="str" cm="1">
        <f t="array" ref="O35">IF($C35="","",IF(AND(DataAsAt&lt;&gt;"Select Claim Period",DataAsAt&gt;='Cumulative Performance'!M$3),IFERROR(SUMPRODUCT(--('Actuals Achieved'!$G$3:$AH$3&lt;=M$3),'Actuals Achieved'!$G37:$AH37)/(SUMPRODUCT(--('Target Schedule'!$L$3:$U$3&lt;=M$3),'Target Schedule'!$L37:$U37)+'Target Schedule'!$G37),""),""))</f>
        <v/>
      </c>
      <c r="P35" s="201" t="str" cm="1">
        <f t="array" ref="P35">IF($C35="","",IF(AND(DataAsAt&lt;&gt;"Select Claim Period",DataAsAt&gt;='Cumulative Performance'!P$3),IFERROR(SUMPRODUCT(--('Target Schedule'!$K$3:$U$3&lt;=P$3),'Target Schedule'!$K37:$U37),""),""))</f>
        <v/>
      </c>
      <c r="Q35" s="201" t="str" cm="1">
        <f t="array" ref="Q35">IF($C35="","",IF(AND(DataAsAt&lt;&gt;"Select Claim Period",DataAsAt&gt;='Cumulative Performance'!P$3),IFERROR(SUMPRODUCT(--('Actuals Achieved'!$G$3:$AH$3&lt;=P$3),'Actuals Achieved'!$G37:$AH37),""),""))</f>
        <v/>
      </c>
      <c r="R35" s="202" t="str" cm="1">
        <f t="array" ref="R35">IF($C35="","",IF(AND(DataAsAt&lt;&gt;"Select Claim Period",DataAsAt&gt;='Cumulative Performance'!P$3),IFERROR(SUMPRODUCT(--('Actuals Achieved'!$G$3:$AH$3&lt;=P$3),'Actuals Achieved'!$G37:$AH37)/(SUMPRODUCT(--('Target Schedule'!$L$3:$U$3&lt;=P$3),'Target Schedule'!$L37:$U37)+'Target Schedule'!$G37),""),""))</f>
        <v/>
      </c>
      <c r="S35" s="201" t="str" cm="1">
        <f t="array" ref="S35">IF($C35="","",IF(AND(DataAsAt&lt;&gt;"Select Claim Period",DataAsAt&gt;='Cumulative Performance'!S$3),IFERROR(SUMPRODUCT(--('Target Schedule'!$K$3:$U$3&lt;=S$3),'Target Schedule'!$K37:$U37),""),""))</f>
        <v/>
      </c>
      <c r="T35" s="201" t="str" cm="1">
        <f t="array" ref="T35">IF($C35="","",IF(AND(DataAsAt&lt;&gt;"Select Claim Period",DataAsAt&gt;='Cumulative Performance'!S$3),IFERROR(SUMPRODUCT(--('Actuals Achieved'!$G$3:$AH$3&lt;=S$3),'Actuals Achieved'!$G37:$AH37),""),""))</f>
        <v/>
      </c>
      <c r="U35" s="202" t="str" cm="1">
        <f t="array" ref="U35">IF($C35="","",IF(AND(DataAsAt&lt;&gt;"Select Claim Period",DataAsAt&gt;='Cumulative Performance'!S$3),IFERROR(SUMPRODUCT(--('Actuals Achieved'!$G$3:$AH$3&lt;=S$3),'Actuals Achieved'!$G37:$AH37)/(SUMPRODUCT(--('Target Schedule'!$L$3:$U$3&lt;=S$3),'Target Schedule'!$L37:$U37)+'Target Schedule'!$G37),""),""))</f>
        <v/>
      </c>
      <c r="V35" s="201" t="str" cm="1">
        <f t="array" ref="V35">IF($C35="","",IF(AND(DataAsAt&lt;&gt;"Select Claim Period",DataAsAt&gt;='Cumulative Performance'!V$3),IFERROR(SUMPRODUCT(--('Target Schedule'!$K$3:$U$3&lt;=V$3),'Target Schedule'!$K37:$U37),""),""))</f>
        <v/>
      </c>
      <c r="W35" s="201" t="str" cm="1">
        <f t="array" ref="W35">IF($C35="","",IF(AND(DataAsAt&lt;&gt;"Select Claim Period",DataAsAt&gt;='Cumulative Performance'!V$3),IFERROR(SUMPRODUCT(--('Actuals Achieved'!$G$3:$AH$3&lt;=V$3),'Actuals Achieved'!$G37:$AH37),""),""))</f>
        <v/>
      </c>
      <c r="X35" s="202" t="str" cm="1">
        <f t="array" ref="X35">IF($C35="","",IF(AND(DataAsAt&lt;&gt;"Select Claim Period",DataAsAt&gt;='Cumulative Performance'!V$3),IFERROR(SUMPRODUCT(--('Actuals Achieved'!$G$3:$AH$3&lt;=V$3),'Actuals Achieved'!$G37:$AH37)/(SUMPRODUCT(--('Target Schedule'!$L$3:$U$3&lt;=V$3),'Target Schedule'!$L37:$U37)+'Target Schedule'!$G37),""),""))</f>
        <v/>
      </c>
      <c r="Y35" s="201" t="str" cm="1">
        <f t="array" ref="Y35">IF($C35="","",IF(AND(DataAsAt&lt;&gt;"Select Claim Period",DataAsAt&gt;='Cumulative Performance'!Y$3),IFERROR(SUMPRODUCT(--('Target Schedule'!$K$3:$U$3&lt;=Y$3),'Target Schedule'!$K37:$U37),""),""))</f>
        <v/>
      </c>
      <c r="Z35" s="201" t="str" cm="1">
        <f t="array" ref="Z35">IF($C35="","",IF(AND(DataAsAt&lt;&gt;"Select Claim Period",DataAsAt&gt;='Cumulative Performance'!Y$3),IFERROR(SUMPRODUCT(--('Actuals Achieved'!$G$3:$AH$3&lt;=Y$3),'Actuals Achieved'!$G37:$AH37),""),""))</f>
        <v/>
      </c>
      <c r="AA35" s="202" t="str" cm="1">
        <f t="array" ref="AA35">IF($C35="","",IF(AND(DataAsAt&lt;&gt;"Select Claim Period",DataAsAt&gt;='Cumulative Performance'!Y$3),IFERROR(SUMPRODUCT(--('Actuals Achieved'!$G$3:$AH$3&lt;=Y$3),'Actuals Achieved'!$G37:$AH37)/(SUMPRODUCT(--('Target Schedule'!$L$3:$U$3&lt;=Y$3),'Target Schedule'!$L37:$U37)+'Target Schedule'!$G37),""),""))</f>
        <v/>
      </c>
      <c r="AB35" s="201" t="str" cm="1">
        <f t="array" ref="AB35">IF($C35="","",IF(AND(DataAsAt&lt;&gt;"Select Claim Period",DataAsAt&gt;='Cumulative Performance'!AB$3),IFERROR(SUMPRODUCT(--('Target Schedule'!$K$3:$U$3&lt;=AB$3),'Target Schedule'!$K37:$U37),""),""))</f>
        <v/>
      </c>
      <c r="AC35" s="201" t="str" cm="1">
        <f t="array" ref="AC35">IF($C35="","",IF(AND(DataAsAt&lt;&gt;"Select Claim Period",DataAsAt&gt;='Cumulative Performance'!AB$3),IFERROR(SUMPRODUCT(--('Actuals Achieved'!$G$3:$AH$3&lt;=AB$3),'Actuals Achieved'!$G37:$AH37),""),""))</f>
        <v/>
      </c>
      <c r="AD35" s="202" t="str" cm="1">
        <f t="array" ref="AD35">IF($C35="","",IF(AND(DataAsAt&lt;&gt;"Select Claim Period",DataAsAt&gt;='Cumulative Performance'!AB$3),IFERROR(SUMPRODUCT(--('Actuals Achieved'!$G$3:$AH$3&lt;=AB$3),'Actuals Achieved'!$G37:$AH37)/(SUMPRODUCT(--('Target Schedule'!$L$3:$U$3&lt;=AB$3),'Target Schedule'!$L37:$U37)+'Target Schedule'!$G37),""),""))</f>
        <v/>
      </c>
      <c r="AE35" s="201" t="str" cm="1">
        <f t="array" ref="AE35">IF($C35="","",IF(AND(DataAsAt&lt;&gt;"Select Claim Period",DataAsAt&gt;='Cumulative Performance'!AE$3),IFERROR(SUMPRODUCT(--('Target Schedule'!$K$3:$U$3&lt;=AE$3),'Target Schedule'!$K37:$U37),""),""))</f>
        <v/>
      </c>
      <c r="AF35" s="201" t="str" cm="1">
        <f t="array" ref="AF35">IF($C35="","",IF(AND(DataAsAt&lt;&gt;"Select Claim Period",DataAsAt&gt;='Cumulative Performance'!AE$3),IFERROR(SUMPRODUCT(--('Actuals Achieved'!$G$3:$AH$3&lt;=AE$3),'Actuals Achieved'!$G37:$AH37),""),""))</f>
        <v/>
      </c>
      <c r="AG35" s="202" t="str" cm="1">
        <f t="array" ref="AG35">IF($C35="","",IF(AND(DataAsAt&lt;&gt;"Select Claim Period",DataAsAt&gt;='Cumulative Performance'!AE$3),IFERROR(SUMPRODUCT(--('Actuals Achieved'!$G$3:$AH$3&lt;=AE$3),'Actuals Achieved'!$G37:$AH37)/(SUMPRODUCT(--('Target Schedule'!$L$3:$U$3&lt;=AE$3),'Target Schedule'!$L37:$U37)+'Target Schedule'!$G37),""),""))</f>
        <v/>
      </c>
      <c r="AH35" s="252"/>
      <c r="AI35" s="223"/>
      <c r="AJ35" s="223"/>
      <c r="AK35" s="227" t="str">
        <f>IF($C35="","",IF(AND(DataAsAt&lt;&gt;"Select Claim Period",DataAsAt&gt;='Quarterly Performance'!D$3),IFERROR('Target Schedule'!F37,""),""))</f>
        <v/>
      </c>
      <c r="AL35" s="219" t="str">
        <f>IF($C35="","",IF(AND(DataAsAt&lt;&gt;"Select Claim Period",DataAsAt&gt;='Quarterly Performance'!D$3),IFERROR('Actuals Achieved'!E37,""),""))</f>
        <v/>
      </c>
      <c r="AM35" s="249" t="str">
        <f t="shared" si="41"/>
        <v/>
      </c>
      <c r="AN35" s="229" t="str">
        <f t="shared" si="42"/>
        <v/>
      </c>
    </row>
    <row r="36" spans="1:40" ht="17.25" thickBot="1" x14ac:dyDescent="0.35">
      <c r="A36" s="16"/>
      <c r="B36" s="357"/>
      <c r="C36" s="269" t="str">
        <f>IF('Target Schedule'!C38="","",'Target Schedule'!C38)</f>
        <v/>
      </c>
      <c r="D36" s="206" t="str" cm="1">
        <f t="array" ref="D36">IF($C36="","",IF(AND(DataAsAt&lt;&gt;"Select Claim Period",DataAsAt&gt;='Cumulative Performance'!D$3),IFERROR(SUMPRODUCT(--('Target Schedule'!$K$3:$U$3&lt;=D$3),'Target Schedule'!$K38:$U38),""),""))</f>
        <v/>
      </c>
      <c r="E36" s="204" t="str" cm="1">
        <f t="array" ref="E36">IF($C36="","",IF(AND(DataAsAt&lt;&gt;"Select Claim Period",DataAsAt&gt;='Cumulative Performance'!D$3),IFERROR(SUMPRODUCT(--('Actuals Achieved'!$G$3:$AH$3&lt;=D$3),'Actuals Achieved'!$G38:$AH38),""),""))</f>
        <v/>
      </c>
      <c r="F36" s="205" t="str" cm="1">
        <f t="array" ref="F36">IF($C36="","",IF(AND(DataAsAt&lt;&gt;"Select Claim Period",DataAsAt&gt;='Cumulative Performance'!D$3),IFERROR(SUMPRODUCT(--('Actuals Achieved'!$G$3:$AH$3&lt;=D$3),'Actuals Achieved'!$G38:$AH38)/(SUMPRODUCT(--('Target Schedule'!$L$3:$U$3&lt;=D$3),'Target Schedule'!$L38:$U38)+'Target Schedule'!$G38),""),""))</f>
        <v/>
      </c>
      <c r="G36" s="204" t="str" cm="1">
        <f t="array" ref="G36">IF($C36="","",IF(AND(DataAsAt&lt;&gt;"Select Claim Period",DataAsAt&gt;='Cumulative Performance'!G$3),IFERROR(SUMPRODUCT(--('Target Schedule'!$K$3:$U$3&lt;=G$3),'Target Schedule'!$K38:$U38),""),""))</f>
        <v/>
      </c>
      <c r="H36" s="204" t="str" cm="1">
        <f t="array" ref="H36">IF($C36="","",IF(AND(DataAsAt&lt;&gt;"Select Claim Period",DataAsAt&gt;='Cumulative Performance'!G$3),IFERROR(SUMPRODUCT(--('Actuals Achieved'!$G$3:$AH$3&lt;=G$3),'Actuals Achieved'!$G38:$AH38),""),""))</f>
        <v/>
      </c>
      <c r="I36" s="205" t="str" cm="1">
        <f t="array" ref="I36">IF($C36="","",IF(AND(DataAsAt&lt;&gt;"Select Claim Period",DataAsAt&gt;='Cumulative Performance'!G$3),IFERROR(SUMPRODUCT(--('Actuals Achieved'!$G$3:$AH$3&lt;=G$3),'Actuals Achieved'!$G38:$AH38)/(SUMPRODUCT(--('Target Schedule'!$L$3:$U$3&lt;=G$3),'Target Schedule'!$L38:$U38)+'Target Schedule'!$G38),""),""))</f>
        <v/>
      </c>
      <c r="J36" s="204" t="str" cm="1">
        <f t="array" ref="J36">IF($C36="","",IF(AND(DataAsAt&lt;&gt;"Select Claim Period",DataAsAt&gt;='Cumulative Performance'!J$3),IFERROR(SUMPRODUCT(--('Target Schedule'!$K$3:$U$3&lt;=J$3),'Target Schedule'!$K38:$U38),""),""))</f>
        <v/>
      </c>
      <c r="K36" s="204" t="str" cm="1">
        <f t="array" ref="K36">IF($C36="","",IF(AND(DataAsAt&lt;&gt;"Select Claim Period",DataAsAt&gt;='Cumulative Performance'!J$3),IFERROR(SUMPRODUCT(--('Actuals Achieved'!$G$3:$AH$3&lt;=J$3),'Actuals Achieved'!$G38:$AH38),""),""))</f>
        <v/>
      </c>
      <c r="L36" s="205" t="str" cm="1">
        <f t="array" ref="L36">IF($C36="","",IF(AND(DataAsAt&lt;&gt;"Select Claim Period",DataAsAt&gt;='Cumulative Performance'!J$3),IFERROR(SUMPRODUCT(--('Actuals Achieved'!$G$3:$AH$3&lt;=J$3),'Actuals Achieved'!$G38:$AH38)/(SUMPRODUCT(--('Target Schedule'!$L$3:$U$3&lt;=J$3),'Target Schedule'!$L38:$U38)+'Target Schedule'!$G38),""),""))</f>
        <v/>
      </c>
      <c r="M36" s="204" t="str" cm="1">
        <f t="array" ref="M36">IF($C36="","",IF(AND(DataAsAt&lt;&gt;"Select Claim Period",DataAsAt&gt;='Cumulative Performance'!M$3),IFERROR(SUMPRODUCT(--('Target Schedule'!$K$3:$U$3&lt;=M$3),'Target Schedule'!$K38:$U38),""),""))</f>
        <v/>
      </c>
      <c r="N36" s="204" t="str" cm="1">
        <f t="array" ref="N36">IF($C36="","",IF(AND(DataAsAt&lt;&gt;"Select Claim Period",DataAsAt&gt;='Cumulative Performance'!M$3),IFERROR(SUMPRODUCT(--('Actuals Achieved'!$G$3:$AH$3&lt;=M$3),'Actuals Achieved'!$G38:$AH38),""),""))</f>
        <v/>
      </c>
      <c r="O36" s="205" t="str" cm="1">
        <f t="array" ref="O36">IF($C36="","",IF(AND(DataAsAt&lt;&gt;"Select Claim Period",DataAsAt&gt;='Cumulative Performance'!M$3),IFERROR(SUMPRODUCT(--('Actuals Achieved'!$G$3:$AH$3&lt;=M$3),'Actuals Achieved'!$G38:$AH38)/(SUMPRODUCT(--('Target Schedule'!$L$3:$U$3&lt;=M$3),'Target Schedule'!$L38:$U38)+'Target Schedule'!$G38),""),""))</f>
        <v/>
      </c>
      <c r="P36" s="204" t="str" cm="1">
        <f t="array" ref="P36">IF($C36="","",IF(AND(DataAsAt&lt;&gt;"Select Claim Period",DataAsAt&gt;='Cumulative Performance'!P$3),IFERROR(SUMPRODUCT(--('Target Schedule'!$K$3:$U$3&lt;=P$3),'Target Schedule'!$K38:$U38),""),""))</f>
        <v/>
      </c>
      <c r="Q36" s="204" t="str" cm="1">
        <f t="array" ref="Q36">IF($C36="","",IF(AND(DataAsAt&lt;&gt;"Select Claim Period",DataAsAt&gt;='Cumulative Performance'!P$3),IFERROR(SUMPRODUCT(--('Actuals Achieved'!$G$3:$AH$3&lt;=P$3),'Actuals Achieved'!$G38:$AH38),""),""))</f>
        <v/>
      </c>
      <c r="R36" s="205" t="str" cm="1">
        <f t="array" ref="R36">IF($C36="","",IF(AND(DataAsAt&lt;&gt;"Select Claim Period",DataAsAt&gt;='Cumulative Performance'!P$3),IFERROR(SUMPRODUCT(--('Actuals Achieved'!$G$3:$AH$3&lt;=P$3),'Actuals Achieved'!$G38:$AH38)/(SUMPRODUCT(--('Target Schedule'!$L$3:$U$3&lt;=P$3),'Target Schedule'!$L38:$U38)+'Target Schedule'!$G38),""),""))</f>
        <v/>
      </c>
      <c r="S36" s="204" t="str" cm="1">
        <f t="array" ref="S36">IF($C36="","",IF(AND(DataAsAt&lt;&gt;"Select Claim Period",DataAsAt&gt;='Cumulative Performance'!S$3),IFERROR(SUMPRODUCT(--('Target Schedule'!$K$3:$U$3&lt;=S$3),'Target Schedule'!$K38:$U38),""),""))</f>
        <v/>
      </c>
      <c r="T36" s="204" t="str" cm="1">
        <f t="array" ref="T36">IF($C36="","",IF(AND(DataAsAt&lt;&gt;"Select Claim Period",DataAsAt&gt;='Cumulative Performance'!S$3),IFERROR(SUMPRODUCT(--('Actuals Achieved'!$G$3:$AH$3&lt;=S$3),'Actuals Achieved'!$G38:$AH38),""),""))</f>
        <v/>
      </c>
      <c r="U36" s="205" t="str" cm="1">
        <f t="array" ref="U36">IF($C36="","",IF(AND(DataAsAt&lt;&gt;"Select Claim Period",DataAsAt&gt;='Cumulative Performance'!S$3),IFERROR(SUMPRODUCT(--('Actuals Achieved'!$G$3:$AH$3&lt;=S$3),'Actuals Achieved'!$G38:$AH38)/(SUMPRODUCT(--('Target Schedule'!$L$3:$U$3&lt;=S$3),'Target Schedule'!$L38:$U38)+'Target Schedule'!$G38),""),""))</f>
        <v/>
      </c>
      <c r="V36" s="204" t="str" cm="1">
        <f t="array" ref="V36">IF($C36="","",IF(AND(DataAsAt&lt;&gt;"Select Claim Period",DataAsAt&gt;='Cumulative Performance'!V$3),IFERROR(SUMPRODUCT(--('Target Schedule'!$K$3:$U$3&lt;=V$3),'Target Schedule'!$K38:$U38),""),""))</f>
        <v/>
      </c>
      <c r="W36" s="204" t="str" cm="1">
        <f t="array" ref="W36">IF($C36="","",IF(AND(DataAsAt&lt;&gt;"Select Claim Period",DataAsAt&gt;='Cumulative Performance'!V$3),IFERROR(SUMPRODUCT(--('Actuals Achieved'!$G$3:$AH$3&lt;=V$3),'Actuals Achieved'!$G38:$AH38),""),""))</f>
        <v/>
      </c>
      <c r="X36" s="205" t="str" cm="1">
        <f t="array" ref="X36">IF($C36="","",IF(AND(DataAsAt&lt;&gt;"Select Claim Period",DataAsAt&gt;='Cumulative Performance'!V$3),IFERROR(SUMPRODUCT(--('Actuals Achieved'!$G$3:$AH$3&lt;=V$3),'Actuals Achieved'!$G38:$AH38)/(SUMPRODUCT(--('Target Schedule'!$L$3:$U$3&lt;=V$3),'Target Schedule'!$L38:$U38)+'Target Schedule'!$G38),""),""))</f>
        <v/>
      </c>
      <c r="Y36" s="204" t="str" cm="1">
        <f t="array" ref="Y36">IF($C36="","",IF(AND(DataAsAt&lt;&gt;"Select Claim Period",DataAsAt&gt;='Cumulative Performance'!Y$3),IFERROR(SUMPRODUCT(--('Target Schedule'!$K$3:$U$3&lt;=Y$3),'Target Schedule'!$K38:$U38),""),""))</f>
        <v/>
      </c>
      <c r="Z36" s="204" t="str" cm="1">
        <f t="array" ref="Z36">IF($C36="","",IF(AND(DataAsAt&lt;&gt;"Select Claim Period",DataAsAt&gt;='Cumulative Performance'!Y$3),IFERROR(SUMPRODUCT(--('Actuals Achieved'!$G$3:$AH$3&lt;=Y$3),'Actuals Achieved'!$G38:$AH38),""),""))</f>
        <v/>
      </c>
      <c r="AA36" s="205" t="str" cm="1">
        <f t="array" ref="AA36">IF($C36="","",IF(AND(DataAsAt&lt;&gt;"Select Claim Period",DataAsAt&gt;='Cumulative Performance'!Y$3),IFERROR(SUMPRODUCT(--('Actuals Achieved'!$G$3:$AH$3&lt;=Y$3),'Actuals Achieved'!$G38:$AH38)/(SUMPRODUCT(--('Target Schedule'!$L$3:$U$3&lt;=Y$3),'Target Schedule'!$L38:$U38)+'Target Schedule'!$G38),""),""))</f>
        <v/>
      </c>
      <c r="AB36" s="204" t="str" cm="1">
        <f t="array" ref="AB36">IF($C36="","",IF(AND(DataAsAt&lt;&gt;"Select Claim Period",DataAsAt&gt;='Cumulative Performance'!AB$3),IFERROR(SUMPRODUCT(--('Target Schedule'!$K$3:$U$3&lt;=AB$3),'Target Schedule'!$K38:$U38),""),""))</f>
        <v/>
      </c>
      <c r="AC36" s="204" t="str" cm="1">
        <f t="array" ref="AC36">IF($C36="","",IF(AND(DataAsAt&lt;&gt;"Select Claim Period",DataAsAt&gt;='Cumulative Performance'!AB$3),IFERROR(SUMPRODUCT(--('Actuals Achieved'!$G$3:$AH$3&lt;=AB$3),'Actuals Achieved'!$G38:$AH38),""),""))</f>
        <v/>
      </c>
      <c r="AD36" s="205" t="str" cm="1">
        <f t="array" ref="AD36">IF($C36="","",IF(AND(DataAsAt&lt;&gt;"Select Claim Period",DataAsAt&gt;='Cumulative Performance'!AB$3),IFERROR(SUMPRODUCT(--('Actuals Achieved'!$G$3:$AH$3&lt;=AB$3),'Actuals Achieved'!$G38:$AH38)/(SUMPRODUCT(--('Target Schedule'!$L$3:$U$3&lt;=AB$3),'Target Schedule'!$L38:$U38)+'Target Schedule'!$G38),""),""))</f>
        <v/>
      </c>
      <c r="AE36" s="204" t="str" cm="1">
        <f t="array" ref="AE36">IF($C36="","",IF(AND(DataAsAt&lt;&gt;"Select Claim Period",DataAsAt&gt;='Cumulative Performance'!AE$3),IFERROR(SUMPRODUCT(--('Target Schedule'!$K$3:$U$3&lt;=AE$3),'Target Schedule'!$K38:$U38),""),""))</f>
        <v/>
      </c>
      <c r="AF36" s="204" t="str" cm="1">
        <f t="array" ref="AF36">IF($C36="","",IF(AND(DataAsAt&lt;&gt;"Select Claim Period",DataAsAt&gt;='Cumulative Performance'!AE$3),IFERROR(SUMPRODUCT(--('Actuals Achieved'!$G$3:$AH$3&lt;=AE$3),'Actuals Achieved'!$G38:$AH38),""),""))</f>
        <v/>
      </c>
      <c r="AG36" s="205" t="str" cm="1">
        <f t="array" ref="AG36">IF($C36="","",IF(AND(DataAsAt&lt;&gt;"Select Claim Period",DataAsAt&gt;='Cumulative Performance'!AE$3),IFERROR(SUMPRODUCT(--('Actuals Achieved'!$G$3:$AH$3&lt;=AE$3),'Actuals Achieved'!$G38:$AH38)/(SUMPRODUCT(--('Target Schedule'!$L$3:$U$3&lt;=AE$3),'Target Schedule'!$L38:$U38)+'Target Schedule'!$G38),""),""))</f>
        <v/>
      </c>
      <c r="AH36" s="252"/>
      <c r="AI36" s="223"/>
      <c r="AJ36" s="223"/>
      <c r="AK36" s="251" t="str">
        <f>IF($C36="","",IF(AND(DataAsAt&lt;&gt;"Select Claim Period",DataAsAt&gt;='Quarterly Performance'!D$3),IFERROR('Target Schedule'!F38,""),""))</f>
        <v/>
      </c>
      <c r="AL36" s="243" t="str">
        <f>IF($C36="","",IF(AND(DataAsAt&lt;&gt;"Select Claim Period",DataAsAt&gt;='Quarterly Performance'!D$3),IFERROR('Actuals Achieved'!E38,""),""))</f>
        <v/>
      </c>
      <c r="AM36" s="243" t="str">
        <f t="shared" si="41"/>
        <v/>
      </c>
      <c r="AN36" s="248" t="str">
        <f t="shared" si="42"/>
        <v/>
      </c>
    </row>
    <row r="37" spans="1:40" ht="5.0999999999999996" customHeight="1" thickBot="1" x14ac:dyDescent="0.35">
      <c r="B37" s="22"/>
      <c r="C37" s="155"/>
      <c r="D37" s="213" t="str">
        <f>IF($C37="","",IF(AND(DataAsAt&lt;&gt;"Select Claim Period",DataAsAt&gt;='Cumulative Performance'!D$3),IFERROR(SUMPRODUCT(--('Actuals Achieved'!$G$3:$AH$3&lt;=D$3),'Actuals Achieved'!$G39:$AH39)/(SUMPRODUCT(--('Target Schedule'!$J$3:$U$3&lt;=D$3),'Target Schedule'!$J39:$U39)+'Target Schedule'!$G39),""),""))</f>
        <v/>
      </c>
      <c r="E37" s="213"/>
      <c r="F37" s="213"/>
      <c r="G37" s="213" t="str">
        <f>IF($C37="","",IF(AND(DataAsAt&lt;&gt;"Select Claim Period",DataAsAt&gt;='Cumulative Performance'!G$3),IFERROR(SUMPRODUCT(--('Actuals Achieved'!$G$3:$AH$3&lt;=G$3),'Actuals Achieved'!$G39:$AH39)/(SUMPRODUCT(--('Target Schedule'!$J$3:$U$3&lt;=G$3),'Target Schedule'!$J39:$U39)+'Target Schedule'!$G39),""),""))</f>
        <v/>
      </c>
      <c r="H37" s="213"/>
      <c r="I37" s="213"/>
      <c r="J37" s="213" t="str">
        <f>IF($C37="","",IF(AND(DataAsAt&lt;&gt;"Select Claim Period",DataAsAt&gt;='Cumulative Performance'!J$3),IFERROR(SUMPRODUCT(--('Actuals Achieved'!$G$3:$AH$3&lt;=J$3),'Actuals Achieved'!$G39:$AH39)/(SUMPRODUCT(--('Target Schedule'!$J$3:$U$3&lt;=J$3),'Target Schedule'!$J39:$U39)+'Target Schedule'!$G39),""),""))</f>
        <v/>
      </c>
      <c r="K37" s="213"/>
      <c r="L37" s="213"/>
      <c r="M37" s="213" t="str">
        <f>IF($C37="","",IF(AND(DataAsAt&lt;&gt;"Select Claim Period",DataAsAt&gt;='Cumulative Performance'!M$3),IFERROR(SUMPRODUCT(--('Actuals Achieved'!$G$3:$AH$3&lt;=M$3),'Actuals Achieved'!$G39:$AH39)/(SUMPRODUCT(--('Target Schedule'!$J$3:$U$3&lt;=M$3),'Target Schedule'!$J39:$U39)+'Target Schedule'!$G39),""),""))</f>
        <v/>
      </c>
      <c r="N37" s="213"/>
      <c r="O37" s="213"/>
      <c r="P37" s="213" t="str">
        <f>IF($C37="","",IF(AND(DataAsAt&lt;&gt;"Select Claim Period",DataAsAt&gt;='Cumulative Performance'!P$3),IFERROR(SUMPRODUCT(--('Actuals Achieved'!$G$3:$AH$3&lt;=P$3),'Actuals Achieved'!$G39:$AH39)/(SUMPRODUCT(--('Target Schedule'!$J$3:$U$3&lt;=P$3),'Target Schedule'!$J39:$U39)+'Target Schedule'!$G39),""),""))</f>
        <v/>
      </c>
      <c r="Q37" s="213"/>
      <c r="R37" s="213"/>
      <c r="S37" s="213" t="str">
        <f>IF($C37="","",IF(AND(DataAsAt&lt;&gt;"Select Claim Period",DataAsAt&gt;='Cumulative Performance'!S$3),IFERROR(SUMPRODUCT(--('Actuals Achieved'!$G$3:$AH$3&lt;=S$3),'Actuals Achieved'!$G39:$AH39)/(SUMPRODUCT(--('Target Schedule'!$J$3:$U$3&lt;=S$3),'Target Schedule'!$J39:$U39)+'Target Schedule'!$G39),""),""))</f>
        <v/>
      </c>
      <c r="T37" s="213"/>
      <c r="U37" s="213"/>
      <c r="V37" s="213" t="str">
        <f>IF($C37="","",IF(AND(DataAsAt&lt;&gt;"Select Claim Period",DataAsAt&gt;='Cumulative Performance'!V$3),IFERROR(SUMPRODUCT(--('Actuals Achieved'!$G$3:$AH$3&lt;=V$3),'Actuals Achieved'!$G39:$AH39)/(SUMPRODUCT(--('Target Schedule'!$J$3:$U$3&lt;=V$3),'Target Schedule'!$J39:$U39)+'Target Schedule'!$G39),""),""))</f>
        <v/>
      </c>
      <c r="W37" s="213"/>
      <c r="X37" s="213"/>
      <c r="Y37" s="213" t="str">
        <f>IF($C37="","",IF(AND(DataAsAt&lt;&gt;"Select Claim Period",DataAsAt&gt;='Cumulative Performance'!Y$3),IFERROR(SUMPRODUCT(--('Actuals Achieved'!$G$3:$AH$3&lt;=Y$3),'Actuals Achieved'!$G39:$AH39)/(SUMPRODUCT(--('Target Schedule'!$J$3:$U$3&lt;=Y$3),'Target Schedule'!$J39:$U39)+'Target Schedule'!$G39),""),""))</f>
        <v/>
      </c>
      <c r="Z37" s="213"/>
      <c r="AA37" s="213"/>
      <c r="AB37" s="213" t="str">
        <f>IF($C37="","",IF(AND(DataAsAt&lt;&gt;"Select Claim Period",DataAsAt&gt;='Cumulative Performance'!AB$3),IFERROR(SUMPRODUCT(--('Actuals Achieved'!$G$3:$AH$3&lt;=AB$3),'Actuals Achieved'!$G39:$AH39)/(SUMPRODUCT(--('Target Schedule'!$J$3:$U$3&lt;=AB$3),'Target Schedule'!$J39:$U39)+'Target Schedule'!$G39),""),""))</f>
        <v/>
      </c>
      <c r="AC37" s="213"/>
      <c r="AD37" s="213"/>
      <c r="AE37" s="253" t="str">
        <f>IF($C37="","",IF(AND(DataAsAt&lt;&gt;"Select Claim Period",DataAsAt&gt;='Cumulative Performance'!AE$3),IFERROR(SUMPRODUCT(--('Actuals Achieved'!$G$3:$AH$3&lt;=AE$3),'Actuals Achieved'!$G39:$AH39)/(SUMPRODUCT(--('Target Schedule'!$J$3:$U$3&lt;=AE$3),'Target Schedule'!$J39:$U39)+'Target Schedule'!$G39),""),""))</f>
        <v/>
      </c>
      <c r="AF37" s="254"/>
      <c r="AG37" s="254"/>
      <c r="AH37" s="223"/>
      <c r="AI37" s="223"/>
      <c r="AJ37" s="223"/>
      <c r="AK37" s="201"/>
      <c r="AL37" s="201"/>
      <c r="AM37" s="255"/>
      <c r="AN37" s="201"/>
    </row>
    <row r="38" spans="1:40" ht="33" x14ac:dyDescent="0.3">
      <c r="A38" s="16"/>
      <c r="B38" s="356" t="s">
        <v>22</v>
      </c>
      <c r="C38" s="267" t="str">
        <f>IF('Target Schedule'!C40="","",'Target Schedule'!C40)</f>
        <v>50% participants report they have increased interaction with one or more local community activities or organisations</v>
      </c>
      <c r="D38" s="207" cm="1">
        <f t="array" ref="D38">IF($C38="","",IF(AND(DataAsAt&lt;&gt;"Select Claim Period",DataAsAt&gt;='Cumulative Performance'!D$3),IFERROR(SUMPRODUCT(--('Target Schedule'!$K$3:$U$3&lt;=D$3),'Target Schedule'!$K40:$U40),""),""))</f>
        <v>347</v>
      </c>
      <c r="E38" s="208" cm="1">
        <f t="array" ref="E38">IF($C38="","",IF(AND(DataAsAt&lt;&gt;"Select Claim Period",DataAsAt&gt;='Cumulative Performance'!D$3),IFERROR(SUMPRODUCT(--('Actuals Achieved'!$G$3:$AH$3&lt;=D$3),'Actuals Achieved'!$G40:$AH40),""),""))</f>
        <v>337</v>
      </c>
      <c r="F38" s="209" cm="1">
        <f t="array" ref="F38">IF($C38="","",IF(AND(DataAsAt&lt;&gt;"Select Claim Period",DataAsAt&gt;='Cumulative Performance'!D$3),IFERROR(SUMPRODUCT(--('Actuals Achieved'!$G$3:$AH$3&lt;=D$3),'Actuals Achieved'!$G40:$AH40)/(SUMPRODUCT(--('Target Schedule'!$L$3:$U$3&lt;=D$3),'Target Schedule'!$L40:$U40)+'Target Schedule'!$G40),""),""))</f>
        <v>0.97118155619596547</v>
      </c>
      <c r="G38" s="208" cm="1">
        <f t="array" ref="G38">IF($C38="","",IF(AND(DataAsAt&lt;&gt;"Select Claim Period",DataAsAt&gt;='Cumulative Performance'!G$3),IFERROR(SUMPRODUCT(--('Target Schedule'!$K$3:$U$3&lt;=G$3),'Target Schedule'!$K40:$U40),""),""))</f>
        <v>361</v>
      </c>
      <c r="H38" s="208" cm="1">
        <f t="array" ref="H38">IF($C38="","",IF(AND(DataAsAt&lt;&gt;"Select Claim Period",DataAsAt&gt;='Cumulative Performance'!G$3),IFERROR(SUMPRODUCT(--('Actuals Achieved'!$G$3:$AH$3&lt;=G$3),'Actuals Achieved'!$G40:$AH40),""),""))</f>
        <v>368</v>
      </c>
      <c r="I38" s="209" cm="1">
        <f t="array" ref="I38">IF($C38="","",IF(AND(DataAsAt&lt;&gt;"Select Claim Period",DataAsAt&gt;='Cumulative Performance'!G$3),IFERROR(SUMPRODUCT(--('Actuals Achieved'!$G$3:$AH$3&lt;=G$3),'Actuals Achieved'!$G40:$AH40)/(SUMPRODUCT(--('Target Schedule'!$L$3:$U$3&lt;=G$3),'Target Schedule'!$L40:$U40)+'Target Schedule'!$G40),""),""))</f>
        <v>1.0193905817174516</v>
      </c>
      <c r="J38" s="208" cm="1">
        <f t="array" ref="J38">IF($C38="","",IF(AND(DataAsAt&lt;&gt;"Select Claim Period",DataAsAt&gt;='Cumulative Performance'!J$3),IFERROR(SUMPRODUCT(--('Target Schedule'!$K$3:$U$3&lt;=J$3),'Target Schedule'!$K40:$U40),""),""))</f>
        <v>390</v>
      </c>
      <c r="K38" s="208" cm="1">
        <f t="array" ref="K38">IF($C38="","",IF(AND(DataAsAt&lt;&gt;"Select Claim Period",DataAsAt&gt;='Cumulative Performance'!J$3),IFERROR(SUMPRODUCT(--('Actuals Achieved'!$G$3:$AH$3&lt;=J$3),'Actuals Achieved'!$G40:$AH40),""),""))</f>
        <v>386</v>
      </c>
      <c r="L38" s="209" cm="1">
        <f t="array" ref="L38">IF($C38="","",IF(AND(DataAsAt&lt;&gt;"Select Claim Period",DataAsAt&gt;='Cumulative Performance'!J$3),IFERROR(SUMPRODUCT(--('Actuals Achieved'!$G$3:$AH$3&lt;=J$3),'Actuals Achieved'!$G40:$AH40)/(SUMPRODUCT(--('Target Schedule'!$L$3:$U$3&lt;=J$3),'Target Schedule'!$L40:$U40)+'Target Schedule'!$G40),""),""))</f>
        <v>0.98974358974358978</v>
      </c>
      <c r="M38" s="208" cm="1">
        <f t="array" ref="M38">IF($C38="","",IF(AND(DataAsAt&lt;&gt;"Select Claim Period",DataAsAt&gt;='Cumulative Performance'!M$3),IFERROR(SUMPRODUCT(--('Target Schedule'!$K$3:$U$3&lt;=M$3),'Target Schedule'!$K40:$U40),""),""))</f>
        <v>418</v>
      </c>
      <c r="N38" s="208" cm="1">
        <f t="array" ref="N38">IF($C38="","",IF(AND(DataAsAt&lt;&gt;"Select Claim Period",DataAsAt&gt;='Cumulative Performance'!M$3),IFERROR(SUMPRODUCT(--('Actuals Achieved'!$G$3:$AH$3&lt;=M$3),'Actuals Achieved'!$G40:$AH40),""),""))</f>
        <v>399</v>
      </c>
      <c r="O38" s="209" cm="1">
        <f t="array" ref="O38">IF($C38="","",IF(AND(DataAsAt&lt;&gt;"Select Claim Period",DataAsAt&gt;='Cumulative Performance'!M$3),IFERROR(SUMPRODUCT(--('Actuals Achieved'!$G$3:$AH$3&lt;=M$3),'Actuals Achieved'!$G40:$AH40)/(SUMPRODUCT(--('Target Schedule'!$L$3:$U$3&lt;=M$3),'Target Schedule'!$L40:$U40)+'Target Schedule'!$G40),""),""))</f>
        <v>0.95454545454545459</v>
      </c>
      <c r="P38" s="208" cm="1">
        <f t="array" ref="P38">IF($C38="","",IF(AND(DataAsAt&lt;&gt;"Select Claim Period",DataAsAt&gt;='Cumulative Performance'!P$3),IFERROR(SUMPRODUCT(--('Target Schedule'!$K$3:$U$3&lt;=P$3),'Target Schedule'!$K40:$U40),""),""))</f>
        <v>446</v>
      </c>
      <c r="Q38" s="208" cm="1">
        <f t="array" ref="Q38">IF($C38="","",IF(AND(DataAsAt&lt;&gt;"Select Claim Period",DataAsAt&gt;='Cumulative Performance'!P$3),IFERROR(SUMPRODUCT(--('Actuals Achieved'!$G$3:$AH$3&lt;=P$3),'Actuals Achieved'!$G40:$AH40),""),""))</f>
        <v>420</v>
      </c>
      <c r="R38" s="209" cm="1">
        <f t="array" ref="R38">IF($C38="","",IF(AND(DataAsAt&lt;&gt;"Select Claim Period",DataAsAt&gt;='Cumulative Performance'!P$3),IFERROR(SUMPRODUCT(--('Actuals Achieved'!$G$3:$AH$3&lt;=P$3),'Actuals Achieved'!$G40:$AH40)/(SUMPRODUCT(--('Target Schedule'!$L$3:$U$3&lt;=P$3),'Target Schedule'!$L40:$U40)+'Target Schedule'!$G40),""),""))</f>
        <v>0.94170403587443952</v>
      </c>
      <c r="S38" s="208" cm="1">
        <f t="array" ref="S38">IF($C38="","",IF(AND(DataAsAt&lt;&gt;"Select Claim Period",DataAsAt&gt;='Cumulative Performance'!S$3),IFERROR(SUMPRODUCT(--('Target Schedule'!$K$3:$U$3&lt;=S$3),'Target Schedule'!$K40:$U40),""),""))</f>
        <v>474</v>
      </c>
      <c r="T38" s="208" cm="1">
        <f t="array" ref="T38">IF($C38="","",IF(AND(DataAsAt&lt;&gt;"Select Claim Period",DataAsAt&gt;='Cumulative Performance'!S$3),IFERROR(SUMPRODUCT(--('Actuals Achieved'!$G$3:$AH$3&lt;=S$3),'Actuals Achieved'!$G40:$AH40),""),""))</f>
        <v>433</v>
      </c>
      <c r="U38" s="209" cm="1">
        <f t="array" ref="U38">IF($C38="","",IF(AND(DataAsAt&lt;&gt;"Select Claim Period",DataAsAt&gt;='Cumulative Performance'!S$3),IFERROR(SUMPRODUCT(--('Actuals Achieved'!$G$3:$AH$3&lt;=S$3),'Actuals Achieved'!$G40:$AH40)/(SUMPRODUCT(--('Target Schedule'!$L$3:$U$3&lt;=S$3),'Target Schedule'!$L40:$U40)+'Target Schedule'!$G40),""),""))</f>
        <v>0.9135021097046413</v>
      </c>
      <c r="V38" s="208" t="str" cm="1">
        <f t="array" ref="V38">IF($C38="","",IF(AND(DataAsAt&lt;&gt;"Select Claim Period",DataAsAt&gt;='Cumulative Performance'!V$3),IFERROR(SUMPRODUCT(--('Target Schedule'!$K$3:$U$3&lt;=V$3),'Target Schedule'!$K40:$U40),""),""))</f>
        <v/>
      </c>
      <c r="W38" s="208" t="str" cm="1">
        <f t="array" ref="W38">IF($C38="","",IF(AND(DataAsAt&lt;&gt;"Select Claim Period",DataAsAt&gt;='Cumulative Performance'!V$3),IFERROR(SUMPRODUCT(--('Actuals Achieved'!$G$3:$AH$3&lt;=V$3),'Actuals Achieved'!$G40:$AH40),""),""))</f>
        <v/>
      </c>
      <c r="X38" s="209" t="str" cm="1">
        <f t="array" ref="X38">IF($C38="","",IF(AND(DataAsAt&lt;&gt;"Select Claim Period",DataAsAt&gt;='Cumulative Performance'!V$3),IFERROR(SUMPRODUCT(--('Actuals Achieved'!$G$3:$AH$3&lt;=V$3),'Actuals Achieved'!$G40:$AH40)/(SUMPRODUCT(--('Target Schedule'!$L$3:$U$3&lt;=V$3),'Target Schedule'!$L40:$U40)+'Target Schedule'!$G40),""),""))</f>
        <v/>
      </c>
      <c r="Y38" s="208" t="str" cm="1">
        <f t="array" ref="Y38">IF($C38="","",IF(AND(DataAsAt&lt;&gt;"Select Claim Period",DataAsAt&gt;='Cumulative Performance'!Y$3),IFERROR(SUMPRODUCT(--('Target Schedule'!$K$3:$U$3&lt;=Y$3),'Target Schedule'!$K40:$U40),""),""))</f>
        <v/>
      </c>
      <c r="Z38" s="208" t="str" cm="1">
        <f t="array" ref="Z38">IF($C38="","",IF(AND(DataAsAt&lt;&gt;"Select Claim Period",DataAsAt&gt;='Cumulative Performance'!Y$3),IFERROR(SUMPRODUCT(--('Actuals Achieved'!$G$3:$AH$3&lt;=Y$3),'Actuals Achieved'!$G40:$AH40),""),""))</f>
        <v/>
      </c>
      <c r="AA38" s="209" t="str" cm="1">
        <f t="array" ref="AA38">IF($C38="","",IF(AND(DataAsAt&lt;&gt;"Select Claim Period",DataAsAt&gt;='Cumulative Performance'!Y$3),IFERROR(SUMPRODUCT(--('Actuals Achieved'!$G$3:$AH$3&lt;=Y$3),'Actuals Achieved'!$G40:$AH40)/(SUMPRODUCT(--('Target Schedule'!$L$3:$U$3&lt;=Y$3),'Target Schedule'!$L40:$U40)+'Target Schedule'!$G40),""),""))</f>
        <v/>
      </c>
      <c r="AB38" s="208" t="str" cm="1">
        <f t="array" ref="AB38">IF($C38="","",IF(AND(DataAsAt&lt;&gt;"Select Claim Period",DataAsAt&gt;='Cumulative Performance'!AB$3),IFERROR(SUMPRODUCT(--('Target Schedule'!$K$3:$U$3&lt;=AB$3),'Target Schedule'!$K40:$U40),""),""))</f>
        <v/>
      </c>
      <c r="AC38" s="208" t="str" cm="1">
        <f t="array" ref="AC38">IF($C38="","",IF(AND(DataAsAt&lt;&gt;"Select Claim Period",DataAsAt&gt;='Cumulative Performance'!AB$3),IFERROR(SUMPRODUCT(--('Actuals Achieved'!$G$3:$AH$3&lt;=AB$3),'Actuals Achieved'!$G40:$AH40),""),""))</f>
        <v/>
      </c>
      <c r="AD38" s="209" t="str" cm="1">
        <f t="array" ref="AD38">IF($C38="","",IF(AND(DataAsAt&lt;&gt;"Select Claim Period",DataAsAt&gt;='Cumulative Performance'!AB$3),IFERROR(SUMPRODUCT(--('Actuals Achieved'!$G$3:$AH$3&lt;=AB$3),'Actuals Achieved'!$G40:$AH40)/(SUMPRODUCT(--('Target Schedule'!$L$3:$U$3&lt;=AB$3),'Target Schedule'!$L40:$U40)+'Target Schedule'!$G40),""),""))</f>
        <v/>
      </c>
      <c r="AE38" s="208" t="str" cm="1">
        <f t="array" ref="AE38">IF($C38="","",IF(AND(DataAsAt&lt;&gt;"Select Claim Period",DataAsAt&gt;='Cumulative Performance'!AE$3),IFERROR(SUMPRODUCT(--('Target Schedule'!$K$3:$U$3&lt;=AE$3),'Target Schedule'!$K40:$U40),""),""))</f>
        <v/>
      </c>
      <c r="AF38" s="208" t="str" cm="1">
        <f t="array" ref="AF38">IF($C38="","",IF(AND(DataAsAt&lt;&gt;"Select Claim Period",DataAsAt&gt;='Cumulative Performance'!AE$3),IFERROR(SUMPRODUCT(--('Actuals Achieved'!$G$3:$AH$3&lt;=AE$3),'Actuals Achieved'!$G40:$AH40),""),""))</f>
        <v/>
      </c>
      <c r="AG38" s="209" t="str" cm="1">
        <f t="array" ref="AG38">IF($C38="","",IF(AND(DataAsAt&lt;&gt;"Select Claim Period",DataAsAt&gt;='Cumulative Performance'!AE$3),IFERROR(SUMPRODUCT(--('Actuals Achieved'!$G$3:$AH$3&lt;=AE$3),'Actuals Achieved'!$G40:$AH40)/(SUMPRODUCT(--('Target Schedule'!$L$3:$U$3&lt;=AE$3),'Target Schedule'!$L40:$U40)+'Target Schedule'!$G40),""),""))</f>
        <v/>
      </c>
      <c r="AH38" s="252"/>
      <c r="AI38" s="223"/>
      <c r="AJ38" s="223"/>
      <c r="AK38" s="233">
        <f>IF($C38="","",IF(AND(DataAsAt&lt;&gt;"Select Claim Period",DataAsAt&gt;='Quarterly Performance'!D$3),IFERROR('Target Schedule'!F40,""),""))</f>
        <v>224</v>
      </c>
      <c r="AL38" s="234">
        <f>IF($C38="","",IF(AND(DataAsAt&lt;&gt;"Select Claim Period",DataAsAt&gt;='Quarterly Performance'!D$3),IFERROR('Actuals Achieved'!E40,""),""))</f>
        <v>433</v>
      </c>
      <c r="AM38" s="225">
        <f t="shared" ref="AM38:AM43" si="43">IFERROR(AL38-AK38,"")</f>
        <v>209</v>
      </c>
      <c r="AN38" s="235">
        <f>IFERROR(AL38/AK38,"")</f>
        <v>1.9330357142857142</v>
      </c>
    </row>
    <row r="39" spans="1:40" ht="33" x14ac:dyDescent="0.3">
      <c r="A39" s="16"/>
      <c r="B39" s="357"/>
      <c r="C39" s="268" t="str">
        <f>IF('Target Schedule'!C41="","",'Target Schedule'!C41)</f>
        <v>50% of participants report increased incidence of social contact with family, friends, neighbours or members of local community</v>
      </c>
      <c r="D39" s="200" cm="1">
        <f t="array" ref="D39">IF($C39="","",IF(AND(DataAsAt&lt;&gt;"Select Claim Period",DataAsAt&gt;='Cumulative Performance'!D$3),IFERROR(SUMPRODUCT(--('Target Schedule'!$K$3:$U$3&lt;=D$3),'Target Schedule'!$K41:$U41),""),""))</f>
        <v>330</v>
      </c>
      <c r="E39" s="201" cm="1">
        <f t="array" ref="E39">IF($C39="","",IF(AND(DataAsAt&lt;&gt;"Select Claim Period",DataAsAt&gt;='Cumulative Performance'!D$3),IFERROR(SUMPRODUCT(--('Actuals Achieved'!$G$3:$AH$3&lt;=D$3),'Actuals Achieved'!$G41:$AH41),""),""))</f>
        <v>321</v>
      </c>
      <c r="F39" s="202" cm="1">
        <f t="array" ref="F39">IF($C39="","",IF(AND(DataAsAt&lt;&gt;"Select Claim Period",DataAsAt&gt;='Cumulative Performance'!D$3),IFERROR(SUMPRODUCT(--('Actuals Achieved'!$G$3:$AH$3&lt;=D$3),'Actuals Achieved'!$G41:$AH41)/(SUMPRODUCT(--('Target Schedule'!$L$3:$U$3&lt;=D$3),'Target Schedule'!$L41:$U41)+'Target Schedule'!$G41),""),""))</f>
        <v>0.97272727272727277</v>
      </c>
      <c r="G39" s="201" cm="1">
        <f t="array" ref="G39">IF($C39="","",IF(AND(DataAsAt&lt;&gt;"Select Claim Period",DataAsAt&gt;='Cumulative Performance'!G$3),IFERROR(SUMPRODUCT(--('Target Schedule'!$K$3:$U$3&lt;=G$3),'Target Schedule'!$K41:$U41),""),""))</f>
        <v>344</v>
      </c>
      <c r="H39" s="201" cm="1">
        <f t="array" ref="H39">IF($C39="","",IF(AND(DataAsAt&lt;&gt;"Select Claim Period",DataAsAt&gt;='Cumulative Performance'!G$3),IFERROR(SUMPRODUCT(--('Actuals Achieved'!$G$3:$AH$3&lt;=G$3),'Actuals Achieved'!$G41:$AH41),""),""))</f>
        <v>343</v>
      </c>
      <c r="I39" s="202" cm="1">
        <f t="array" ref="I39">IF($C39="","",IF(AND(DataAsAt&lt;&gt;"Select Claim Period",DataAsAt&gt;='Cumulative Performance'!G$3),IFERROR(SUMPRODUCT(--('Actuals Achieved'!$G$3:$AH$3&lt;=G$3),'Actuals Achieved'!$G41:$AH41)/(SUMPRODUCT(--('Target Schedule'!$L$3:$U$3&lt;=G$3),'Target Schedule'!$L41:$U41)+'Target Schedule'!$G41),""),""))</f>
        <v>0.99709302325581395</v>
      </c>
      <c r="J39" s="201" cm="1">
        <f t="array" ref="J39">IF($C39="","",IF(AND(DataAsAt&lt;&gt;"Select Claim Period",DataAsAt&gt;='Cumulative Performance'!J$3),IFERROR(SUMPRODUCT(--('Target Schedule'!$K$3:$U$3&lt;=J$3),'Target Schedule'!$K41:$U41),""),""))</f>
        <v>372</v>
      </c>
      <c r="K39" s="201" cm="1">
        <f t="array" ref="K39">IF($C39="","",IF(AND(DataAsAt&lt;&gt;"Select Claim Period",DataAsAt&gt;='Cumulative Performance'!J$3),IFERROR(SUMPRODUCT(--('Actuals Achieved'!$G$3:$AH$3&lt;=J$3),'Actuals Achieved'!$G41:$AH41),""),""))</f>
        <v>358</v>
      </c>
      <c r="L39" s="202" cm="1">
        <f t="array" ref="L39">IF($C39="","",IF(AND(DataAsAt&lt;&gt;"Select Claim Period",DataAsAt&gt;='Cumulative Performance'!J$3),IFERROR(SUMPRODUCT(--('Actuals Achieved'!$G$3:$AH$3&lt;=J$3),'Actuals Achieved'!$G41:$AH41)/(SUMPRODUCT(--('Target Schedule'!$L$3:$U$3&lt;=J$3),'Target Schedule'!$L41:$U41)+'Target Schedule'!$G41),""),""))</f>
        <v>0.9623655913978495</v>
      </c>
      <c r="M39" s="201" cm="1">
        <f t="array" ref="M39">IF($C39="","",IF(AND(DataAsAt&lt;&gt;"Select Claim Period",DataAsAt&gt;='Cumulative Performance'!M$3),IFERROR(SUMPRODUCT(--('Target Schedule'!$K$3:$U$3&lt;=M$3),'Target Schedule'!$K41:$U41),""),""))</f>
        <v>400</v>
      </c>
      <c r="N39" s="201" cm="1">
        <f t="array" ref="N39">IF($C39="","",IF(AND(DataAsAt&lt;&gt;"Select Claim Period",DataAsAt&gt;='Cumulative Performance'!M$3),IFERROR(SUMPRODUCT(--('Actuals Achieved'!$G$3:$AH$3&lt;=M$3),'Actuals Achieved'!$G41:$AH41),""),""))</f>
        <v>366</v>
      </c>
      <c r="O39" s="202" cm="1">
        <f t="array" ref="O39">IF($C39="","",IF(AND(DataAsAt&lt;&gt;"Select Claim Period",DataAsAt&gt;='Cumulative Performance'!M$3),IFERROR(SUMPRODUCT(--('Actuals Achieved'!$G$3:$AH$3&lt;=M$3),'Actuals Achieved'!$G41:$AH41)/(SUMPRODUCT(--('Target Schedule'!$L$3:$U$3&lt;=M$3),'Target Schedule'!$L41:$U41)+'Target Schedule'!$G41),""),""))</f>
        <v>0.91500000000000004</v>
      </c>
      <c r="P39" s="201" cm="1">
        <f t="array" ref="P39">IF($C39="","",IF(AND(DataAsAt&lt;&gt;"Select Claim Period",DataAsAt&gt;='Cumulative Performance'!P$3),IFERROR(SUMPRODUCT(--('Target Schedule'!$K$3:$U$3&lt;=P$3),'Target Schedule'!$K41:$U41),""),""))</f>
        <v>428</v>
      </c>
      <c r="Q39" s="201" cm="1">
        <f t="array" ref="Q39">IF($C39="","",IF(AND(DataAsAt&lt;&gt;"Select Claim Period",DataAsAt&gt;='Cumulative Performance'!P$3),IFERROR(SUMPRODUCT(--('Actuals Achieved'!$G$3:$AH$3&lt;=P$3),'Actuals Achieved'!$G41:$AH41),""),""))</f>
        <v>389</v>
      </c>
      <c r="R39" s="202" cm="1">
        <f t="array" ref="R39">IF($C39="","",IF(AND(DataAsAt&lt;&gt;"Select Claim Period",DataAsAt&gt;='Cumulative Performance'!P$3),IFERROR(SUMPRODUCT(--('Actuals Achieved'!$G$3:$AH$3&lt;=P$3),'Actuals Achieved'!$G41:$AH41)/(SUMPRODUCT(--('Target Schedule'!$L$3:$U$3&lt;=P$3),'Target Schedule'!$L41:$U41)+'Target Schedule'!$G41),""),""))</f>
        <v>0.90887850467289721</v>
      </c>
      <c r="S39" s="201" cm="1">
        <f t="array" ref="S39">IF($C39="","",IF(AND(DataAsAt&lt;&gt;"Select Claim Period",DataAsAt&gt;='Cumulative Performance'!S$3),IFERROR(SUMPRODUCT(--('Target Schedule'!$K$3:$U$3&lt;=S$3),'Target Schedule'!$K41:$U41),""),""))</f>
        <v>456</v>
      </c>
      <c r="T39" s="201" cm="1">
        <f t="array" ref="T39">IF($C39="","",IF(AND(DataAsAt&lt;&gt;"Select Claim Period",DataAsAt&gt;='Cumulative Performance'!S$3),IFERROR(SUMPRODUCT(--('Actuals Achieved'!$G$3:$AH$3&lt;=S$3),'Actuals Achieved'!$G41:$AH41),""),""))</f>
        <v>399</v>
      </c>
      <c r="U39" s="202" cm="1">
        <f t="array" ref="U39">IF($C39="","",IF(AND(DataAsAt&lt;&gt;"Select Claim Period",DataAsAt&gt;='Cumulative Performance'!S$3),IFERROR(SUMPRODUCT(--('Actuals Achieved'!$G$3:$AH$3&lt;=S$3),'Actuals Achieved'!$G41:$AH41)/(SUMPRODUCT(--('Target Schedule'!$L$3:$U$3&lt;=S$3),'Target Schedule'!$L41:$U41)+'Target Schedule'!$G41),""),""))</f>
        <v>0.875</v>
      </c>
      <c r="V39" s="201" t="str" cm="1">
        <f t="array" ref="V39">IF($C39="","",IF(AND(DataAsAt&lt;&gt;"Select Claim Period",DataAsAt&gt;='Cumulative Performance'!V$3),IFERROR(SUMPRODUCT(--('Target Schedule'!$K$3:$U$3&lt;=V$3),'Target Schedule'!$K41:$U41),""),""))</f>
        <v/>
      </c>
      <c r="W39" s="201" t="str" cm="1">
        <f t="array" ref="W39">IF($C39="","",IF(AND(DataAsAt&lt;&gt;"Select Claim Period",DataAsAt&gt;='Cumulative Performance'!V$3),IFERROR(SUMPRODUCT(--('Actuals Achieved'!$G$3:$AH$3&lt;=V$3),'Actuals Achieved'!$G41:$AH41),""),""))</f>
        <v/>
      </c>
      <c r="X39" s="202" t="str" cm="1">
        <f t="array" ref="X39">IF($C39="","",IF(AND(DataAsAt&lt;&gt;"Select Claim Period",DataAsAt&gt;='Cumulative Performance'!V$3),IFERROR(SUMPRODUCT(--('Actuals Achieved'!$G$3:$AH$3&lt;=V$3),'Actuals Achieved'!$G41:$AH41)/(SUMPRODUCT(--('Target Schedule'!$L$3:$U$3&lt;=V$3),'Target Schedule'!$L41:$U41)+'Target Schedule'!$G41),""),""))</f>
        <v/>
      </c>
      <c r="Y39" s="201" t="str" cm="1">
        <f t="array" ref="Y39">IF($C39="","",IF(AND(DataAsAt&lt;&gt;"Select Claim Period",DataAsAt&gt;='Cumulative Performance'!Y$3),IFERROR(SUMPRODUCT(--('Target Schedule'!$K$3:$U$3&lt;=Y$3),'Target Schedule'!$K41:$U41),""),""))</f>
        <v/>
      </c>
      <c r="Z39" s="201" t="str" cm="1">
        <f t="array" ref="Z39">IF($C39="","",IF(AND(DataAsAt&lt;&gt;"Select Claim Period",DataAsAt&gt;='Cumulative Performance'!Y$3),IFERROR(SUMPRODUCT(--('Actuals Achieved'!$G$3:$AH$3&lt;=Y$3),'Actuals Achieved'!$G41:$AH41),""),""))</f>
        <v/>
      </c>
      <c r="AA39" s="202" t="str" cm="1">
        <f t="array" ref="AA39">IF($C39="","",IF(AND(DataAsAt&lt;&gt;"Select Claim Period",DataAsAt&gt;='Cumulative Performance'!Y$3),IFERROR(SUMPRODUCT(--('Actuals Achieved'!$G$3:$AH$3&lt;=Y$3),'Actuals Achieved'!$G41:$AH41)/(SUMPRODUCT(--('Target Schedule'!$L$3:$U$3&lt;=Y$3),'Target Schedule'!$L41:$U41)+'Target Schedule'!$G41),""),""))</f>
        <v/>
      </c>
      <c r="AB39" s="201" t="str" cm="1">
        <f t="array" ref="AB39">IF($C39="","",IF(AND(DataAsAt&lt;&gt;"Select Claim Period",DataAsAt&gt;='Cumulative Performance'!AB$3),IFERROR(SUMPRODUCT(--('Target Schedule'!$K$3:$U$3&lt;=AB$3),'Target Schedule'!$K41:$U41),""),""))</f>
        <v/>
      </c>
      <c r="AC39" s="201" t="str" cm="1">
        <f t="array" ref="AC39">IF($C39="","",IF(AND(DataAsAt&lt;&gt;"Select Claim Period",DataAsAt&gt;='Cumulative Performance'!AB$3),IFERROR(SUMPRODUCT(--('Actuals Achieved'!$G$3:$AH$3&lt;=AB$3),'Actuals Achieved'!$G41:$AH41),""),""))</f>
        <v/>
      </c>
      <c r="AD39" s="202" t="str" cm="1">
        <f t="array" ref="AD39">IF($C39="","",IF(AND(DataAsAt&lt;&gt;"Select Claim Period",DataAsAt&gt;='Cumulative Performance'!AB$3),IFERROR(SUMPRODUCT(--('Actuals Achieved'!$G$3:$AH$3&lt;=AB$3),'Actuals Achieved'!$G41:$AH41)/(SUMPRODUCT(--('Target Schedule'!$L$3:$U$3&lt;=AB$3),'Target Schedule'!$L41:$U41)+'Target Schedule'!$G41),""),""))</f>
        <v/>
      </c>
      <c r="AE39" s="201" t="str" cm="1">
        <f t="array" ref="AE39">IF($C39="","",IF(AND(DataAsAt&lt;&gt;"Select Claim Period",DataAsAt&gt;='Cumulative Performance'!AE$3),IFERROR(SUMPRODUCT(--('Target Schedule'!$K$3:$U$3&lt;=AE$3),'Target Schedule'!$K41:$U41),""),""))</f>
        <v/>
      </c>
      <c r="AF39" s="201" t="str" cm="1">
        <f t="array" ref="AF39">IF($C39="","",IF(AND(DataAsAt&lt;&gt;"Select Claim Period",DataAsAt&gt;='Cumulative Performance'!AE$3),IFERROR(SUMPRODUCT(--('Actuals Achieved'!$G$3:$AH$3&lt;=AE$3),'Actuals Achieved'!$G41:$AH41),""),""))</f>
        <v/>
      </c>
      <c r="AG39" s="202" t="str" cm="1">
        <f t="array" ref="AG39">IF($C39="","",IF(AND(DataAsAt&lt;&gt;"Select Claim Period",DataAsAt&gt;='Cumulative Performance'!AE$3),IFERROR(SUMPRODUCT(--('Actuals Achieved'!$G$3:$AH$3&lt;=AE$3),'Actuals Achieved'!$G41:$AH41)/(SUMPRODUCT(--('Target Schedule'!$L$3:$U$3&lt;=AE$3),'Target Schedule'!$L41:$U41)+'Target Schedule'!$G41),""),""))</f>
        <v/>
      </c>
      <c r="AH39" s="252"/>
      <c r="AI39" s="223"/>
      <c r="AJ39" s="223"/>
      <c r="AK39" s="227">
        <f>IF($C39="","",IF(AND(DataAsAt&lt;&gt;"Select Claim Period",DataAsAt&gt;='Quarterly Performance'!D$3),IFERROR('Target Schedule'!F41,""),""))</f>
        <v>224</v>
      </c>
      <c r="AL39" s="228">
        <f>IF($C39="","",IF(AND(DataAsAt&lt;&gt;"Select Claim Period",DataAsAt&gt;='Quarterly Performance'!D$3),IFERROR('Actuals Achieved'!E41,""),""))</f>
        <v>399</v>
      </c>
      <c r="AM39" s="249">
        <f t="shared" si="43"/>
        <v>175</v>
      </c>
      <c r="AN39" s="229">
        <f t="shared" ref="AN39:AN43" si="44">IFERROR(AL39/AK39,"")</f>
        <v>1.78125</v>
      </c>
    </row>
    <row r="40" spans="1:40" ht="33" x14ac:dyDescent="0.3">
      <c r="A40" s="16"/>
      <c r="B40" s="357"/>
      <c r="C40" s="268" t="str">
        <f>IF('Target Schedule'!C42="","",'Target Schedule'!C42)</f>
        <v>20% of participants report having actively volunteered in support of a local organisation, event or activity</v>
      </c>
      <c r="D40" s="200" cm="1">
        <f t="array" ref="D40">IF($C40="","",IF(AND(DataAsAt&lt;&gt;"Select Claim Period",DataAsAt&gt;='Cumulative Performance'!D$3),IFERROR(SUMPRODUCT(--('Target Schedule'!$K$3:$U$3&lt;=D$3),'Target Schedule'!$K42:$U42),""),""))</f>
        <v>316</v>
      </c>
      <c r="E40" s="201" cm="1">
        <f t="array" ref="E40">IF($C40="","",IF(AND(DataAsAt&lt;&gt;"Select Claim Period",DataAsAt&gt;='Cumulative Performance'!D$3),IFERROR(SUMPRODUCT(--('Actuals Achieved'!$G$3:$AH$3&lt;=D$3),'Actuals Achieved'!$G42:$AH42),""),""))</f>
        <v>342</v>
      </c>
      <c r="F40" s="202" cm="1">
        <f t="array" ref="F40">IF($C40="","",IF(AND(DataAsAt&lt;&gt;"Select Claim Period",DataAsAt&gt;='Cumulative Performance'!D$3),IFERROR(SUMPRODUCT(--('Actuals Achieved'!$G$3:$AH$3&lt;=D$3),'Actuals Achieved'!$G42:$AH42)/(SUMPRODUCT(--('Target Schedule'!$L$3:$U$3&lt;=D$3),'Target Schedule'!$L42:$U42)+'Target Schedule'!$G42),""),""))</f>
        <v>1.0822784810126582</v>
      </c>
      <c r="G40" s="201" cm="1">
        <f t="array" ref="G40">IF($C40="","",IF(AND(DataAsAt&lt;&gt;"Select Claim Period",DataAsAt&gt;='Cumulative Performance'!G$3),IFERROR(SUMPRODUCT(--('Target Schedule'!$K$3:$U$3&lt;=G$3),'Target Schedule'!$K42:$U42),""),""))</f>
        <v>325</v>
      </c>
      <c r="H40" s="201" cm="1">
        <f t="array" ref="H40">IF($C40="","",IF(AND(DataAsAt&lt;&gt;"Select Claim Period",DataAsAt&gt;='Cumulative Performance'!G$3),IFERROR(SUMPRODUCT(--('Actuals Achieved'!$G$3:$AH$3&lt;=G$3),'Actuals Achieved'!$G42:$AH42),""),""))</f>
        <v>386</v>
      </c>
      <c r="I40" s="202" cm="1">
        <f t="array" ref="I40">IF($C40="","",IF(AND(DataAsAt&lt;&gt;"Select Claim Period",DataAsAt&gt;='Cumulative Performance'!G$3),IFERROR(SUMPRODUCT(--('Actuals Achieved'!$G$3:$AH$3&lt;=G$3),'Actuals Achieved'!$G42:$AH42)/(SUMPRODUCT(--('Target Schedule'!$L$3:$U$3&lt;=G$3),'Target Schedule'!$L42:$U42)+'Target Schedule'!$G42),""),""))</f>
        <v>1.1876923076923076</v>
      </c>
      <c r="J40" s="201" cm="1">
        <f t="array" ref="J40">IF($C40="","",IF(AND(DataAsAt&lt;&gt;"Select Claim Period",DataAsAt&gt;='Cumulative Performance'!J$3),IFERROR(SUMPRODUCT(--('Target Schedule'!$K$3:$U$3&lt;=J$3),'Target Schedule'!$K42:$U42),""),""))</f>
        <v>337</v>
      </c>
      <c r="K40" s="201" cm="1">
        <f t="array" ref="K40">IF($C40="","",IF(AND(DataAsAt&lt;&gt;"Select Claim Period",DataAsAt&gt;='Cumulative Performance'!J$3),IFERROR(SUMPRODUCT(--('Actuals Achieved'!$G$3:$AH$3&lt;=J$3),'Actuals Achieved'!$G42:$AH42),""),""))</f>
        <v>415</v>
      </c>
      <c r="L40" s="202" cm="1">
        <f t="array" ref="L40">IF($C40="","",IF(AND(DataAsAt&lt;&gt;"Select Claim Period",DataAsAt&gt;='Cumulative Performance'!J$3),IFERROR(SUMPRODUCT(--('Actuals Achieved'!$G$3:$AH$3&lt;=J$3),'Actuals Achieved'!$G42:$AH42)/(SUMPRODUCT(--('Target Schedule'!$L$3:$U$3&lt;=J$3),'Target Schedule'!$L42:$U42)+'Target Schedule'!$G42),""),""))</f>
        <v>1.2314540059347181</v>
      </c>
      <c r="M40" s="201" cm="1">
        <f t="array" ref="M40">IF($C40="","",IF(AND(DataAsAt&lt;&gt;"Select Claim Period",DataAsAt&gt;='Cumulative Performance'!M$3),IFERROR(SUMPRODUCT(--('Target Schedule'!$K$3:$U$3&lt;=M$3),'Target Schedule'!$K42:$U42),""),""))</f>
        <v>347</v>
      </c>
      <c r="N40" s="201" cm="1">
        <f t="array" ref="N40">IF($C40="","",IF(AND(DataAsAt&lt;&gt;"Select Claim Period",DataAsAt&gt;='Cumulative Performance'!M$3),IFERROR(SUMPRODUCT(--('Actuals Achieved'!$G$3:$AH$3&lt;=M$3),'Actuals Achieved'!$G42:$AH42),""),""))</f>
        <v>441</v>
      </c>
      <c r="O40" s="202" cm="1">
        <f t="array" ref="O40">IF($C40="","",IF(AND(DataAsAt&lt;&gt;"Select Claim Period",DataAsAt&gt;='Cumulative Performance'!M$3),IFERROR(SUMPRODUCT(--('Actuals Achieved'!$G$3:$AH$3&lt;=M$3),'Actuals Achieved'!$G42:$AH42)/(SUMPRODUCT(--('Target Schedule'!$L$3:$U$3&lt;=M$3),'Target Schedule'!$L42:$U42)+'Target Schedule'!$G42),""),""))</f>
        <v>1.2708933717579252</v>
      </c>
      <c r="P40" s="201" cm="1">
        <f t="array" ref="P40">IF($C40="","",IF(AND(DataAsAt&lt;&gt;"Select Claim Period",DataAsAt&gt;='Cumulative Performance'!P$3),IFERROR(SUMPRODUCT(--('Target Schedule'!$K$3:$U$3&lt;=P$3),'Target Schedule'!$K42:$U42),""),""))</f>
        <v>357</v>
      </c>
      <c r="Q40" s="201" cm="1">
        <f t="array" ref="Q40">IF($C40="","",IF(AND(DataAsAt&lt;&gt;"Select Claim Period",DataAsAt&gt;='Cumulative Performance'!P$3),IFERROR(SUMPRODUCT(--('Actuals Achieved'!$G$3:$AH$3&lt;=P$3),'Actuals Achieved'!$G42:$AH42),""),""))</f>
        <v>478</v>
      </c>
      <c r="R40" s="202" cm="1">
        <f t="array" ref="R40">IF($C40="","",IF(AND(DataAsAt&lt;&gt;"Select Claim Period",DataAsAt&gt;='Cumulative Performance'!P$3),IFERROR(SUMPRODUCT(--('Actuals Achieved'!$G$3:$AH$3&lt;=P$3),'Actuals Achieved'!$G42:$AH42)/(SUMPRODUCT(--('Target Schedule'!$L$3:$U$3&lt;=P$3),'Target Schedule'!$L42:$U42)+'Target Schedule'!$G42),""),""))</f>
        <v>1.3389355742296918</v>
      </c>
      <c r="S40" s="201" cm="1">
        <f t="array" ref="S40">IF($C40="","",IF(AND(DataAsAt&lt;&gt;"Select Claim Period",DataAsAt&gt;='Cumulative Performance'!S$3),IFERROR(SUMPRODUCT(--('Target Schedule'!$K$3:$U$3&lt;=S$3),'Target Schedule'!$K42:$U42),""),""))</f>
        <v>367</v>
      </c>
      <c r="T40" s="201" cm="1">
        <f t="array" ref="T40">IF($C40="","",IF(AND(DataAsAt&lt;&gt;"Select Claim Period",DataAsAt&gt;='Cumulative Performance'!S$3),IFERROR(SUMPRODUCT(--('Actuals Achieved'!$G$3:$AH$3&lt;=S$3),'Actuals Achieved'!$G42:$AH42),""),""))</f>
        <v>506</v>
      </c>
      <c r="U40" s="202" cm="1">
        <f t="array" ref="U40">IF($C40="","",IF(AND(DataAsAt&lt;&gt;"Select Claim Period",DataAsAt&gt;='Cumulative Performance'!S$3),IFERROR(SUMPRODUCT(--('Actuals Achieved'!$G$3:$AH$3&lt;=S$3),'Actuals Achieved'!$G42:$AH42)/(SUMPRODUCT(--('Target Schedule'!$L$3:$U$3&lt;=S$3),'Target Schedule'!$L42:$U42)+'Target Schedule'!$G42),""),""))</f>
        <v>1.3787465940054495</v>
      </c>
      <c r="V40" s="201" t="str" cm="1">
        <f t="array" ref="V40">IF($C40="","",IF(AND(DataAsAt&lt;&gt;"Select Claim Period",DataAsAt&gt;='Cumulative Performance'!V$3),IFERROR(SUMPRODUCT(--('Target Schedule'!$K$3:$U$3&lt;=V$3),'Target Schedule'!$K42:$U42),""),""))</f>
        <v/>
      </c>
      <c r="W40" s="201" t="str" cm="1">
        <f t="array" ref="W40">IF($C40="","",IF(AND(DataAsAt&lt;&gt;"Select Claim Period",DataAsAt&gt;='Cumulative Performance'!V$3),IFERROR(SUMPRODUCT(--('Actuals Achieved'!$G$3:$AH$3&lt;=V$3),'Actuals Achieved'!$G42:$AH42),""),""))</f>
        <v/>
      </c>
      <c r="X40" s="202" t="str" cm="1">
        <f t="array" ref="X40">IF($C40="","",IF(AND(DataAsAt&lt;&gt;"Select Claim Period",DataAsAt&gt;='Cumulative Performance'!V$3),IFERROR(SUMPRODUCT(--('Actuals Achieved'!$G$3:$AH$3&lt;=V$3),'Actuals Achieved'!$G42:$AH42)/(SUMPRODUCT(--('Target Schedule'!$L$3:$U$3&lt;=V$3),'Target Schedule'!$L42:$U42)+'Target Schedule'!$G42),""),""))</f>
        <v/>
      </c>
      <c r="Y40" s="201" t="str" cm="1">
        <f t="array" ref="Y40">IF($C40="","",IF(AND(DataAsAt&lt;&gt;"Select Claim Period",DataAsAt&gt;='Cumulative Performance'!Y$3),IFERROR(SUMPRODUCT(--('Target Schedule'!$K$3:$U$3&lt;=Y$3),'Target Schedule'!$K42:$U42),""),""))</f>
        <v/>
      </c>
      <c r="Z40" s="201" t="str" cm="1">
        <f t="array" ref="Z40">IF($C40="","",IF(AND(DataAsAt&lt;&gt;"Select Claim Period",DataAsAt&gt;='Cumulative Performance'!Y$3),IFERROR(SUMPRODUCT(--('Actuals Achieved'!$G$3:$AH$3&lt;=Y$3),'Actuals Achieved'!$G42:$AH42),""),""))</f>
        <v/>
      </c>
      <c r="AA40" s="202" t="str" cm="1">
        <f t="array" ref="AA40">IF($C40="","",IF(AND(DataAsAt&lt;&gt;"Select Claim Period",DataAsAt&gt;='Cumulative Performance'!Y$3),IFERROR(SUMPRODUCT(--('Actuals Achieved'!$G$3:$AH$3&lt;=Y$3),'Actuals Achieved'!$G42:$AH42)/(SUMPRODUCT(--('Target Schedule'!$L$3:$U$3&lt;=Y$3),'Target Schedule'!$L42:$U42)+'Target Schedule'!$G42),""),""))</f>
        <v/>
      </c>
      <c r="AB40" s="201" t="str" cm="1">
        <f t="array" ref="AB40">IF($C40="","",IF(AND(DataAsAt&lt;&gt;"Select Claim Period",DataAsAt&gt;='Cumulative Performance'!AB$3),IFERROR(SUMPRODUCT(--('Target Schedule'!$K$3:$U$3&lt;=AB$3),'Target Schedule'!$K42:$U42),""),""))</f>
        <v/>
      </c>
      <c r="AC40" s="201" t="str" cm="1">
        <f t="array" ref="AC40">IF($C40="","",IF(AND(DataAsAt&lt;&gt;"Select Claim Period",DataAsAt&gt;='Cumulative Performance'!AB$3),IFERROR(SUMPRODUCT(--('Actuals Achieved'!$G$3:$AH$3&lt;=AB$3),'Actuals Achieved'!$G42:$AH42),""),""))</f>
        <v/>
      </c>
      <c r="AD40" s="202" t="str" cm="1">
        <f t="array" ref="AD40">IF($C40="","",IF(AND(DataAsAt&lt;&gt;"Select Claim Period",DataAsAt&gt;='Cumulative Performance'!AB$3),IFERROR(SUMPRODUCT(--('Actuals Achieved'!$G$3:$AH$3&lt;=AB$3),'Actuals Achieved'!$G42:$AH42)/(SUMPRODUCT(--('Target Schedule'!$L$3:$U$3&lt;=AB$3),'Target Schedule'!$L42:$U42)+'Target Schedule'!$G42),""),""))</f>
        <v/>
      </c>
      <c r="AE40" s="201" t="str" cm="1">
        <f t="array" ref="AE40">IF($C40="","",IF(AND(DataAsAt&lt;&gt;"Select Claim Period",DataAsAt&gt;='Cumulative Performance'!AE$3),IFERROR(SUMPRODUCT(--('Target Schedule'!$K$3:$U$3&lt;=AE$3),'Target Schedule'!$K42:$U42),""),""))</f>
        <v/>
      </c>
      <c r="AF40" s="201" t="str" cm="1">
        <f t="array" ref="AF40">IF($C40="","",IF(AND(DataAsAt&lt;&gt;"Select Claim Period",DataAsAt&gt;='Cumulative Performance'!AE$3),IFERROR(SUMPRODUCT(--('Actuals Achieved'!$G$3:$AH$3&lt;=AE$3),'Actuals Achieved'!$G42:$AH42),""),""))</f>
        <v/>
      </c>
      <c r="AG40" s="202" t="str" cm="1">
        <f t="array" ref="AG40">IF($C40="","",IF(AND(DataAsAt&lt;&gt;"Select Claim Period",DataAsAt&gt;='Cumulative Performance'!AE$3),IFERROR(SUMPRODUCT(--('Actuals Achieved'!$G$3:$AH$3&lt;=AE$3),'Actuals Achieved'!$G42:$AH42)/(SUMPRODUCT(--('Target Schedule'!$L$3:$U$3&lt;=AE$3),'Target Schedule'!$L42:$U42)+'Target Schedule'!$G42),""),""))</f>
        <v/>
      </c>
      <c r="AH40" s="252"/>
      <c r="AI40" s="223"/>
      <c r="AJ40" s="223"/>
      <c r="AK40" s="227">
        <f>IF($C40="","",IF(AND(DataAsAt&lt;&gt;"Select Claim Period",DataAsAt&gt;='Quarterly Performance'!D$3),IFERROR('Target Schedule'!F42,""),""))</f>
        <v>89</v>
      </c>
      <c r="AL40" s="219">
        <f>IF($C40="","",IF(AND(DataAsAt&lt;&gt;"Select Claim Period",DataAsAt&gt;='Quarterly Performance'!D$3),IFERROR('Actuals Achieved'!E42,""),""))</f>
        <v>506</v>
      </c>
      <c r="AM40" s="249">
        <f t="shared" si="43"/>
        <v>417</v>
      </c>
      <c r="AN40" s="229">
        <f t="shared" si="44"/>
        <v>5.6853932584269664</v>
      </c>
    </row>
    <row r="41" spans="1:40" x14ac:dyDescent="0.3">
      <c r="A41" s="16"/>
      <c r="B41" s="357"/>
      <c r="C41" s="268" t="str">
        <f>IF('Target Schedule'!C43="","",'Target Schedule'!C43)</f>
        <v/>
      </c>
      <c r="D41" s="200" t="str" cm="1">
        <f t="array" ref="D41">IF($C41="","",IF(AND(DataAsAt&lt;&gt;"Select Claim Period",DataAsAt&gt;='Cumulative Performance'!D$3),IFERROR(SUMPRODUCT(--('Target Schedule'!$K$3:$U$3&lt;=D$3),'Target Schedule'!$K43:$U43),""),""))</f>
        <v/>
      </c>
      <c r="E41" s="201" t="str" cm="1">
        <f t="array" ref="E41">IF($C41="","",IF(AND(DataAsAt&lt;&gt;"Select Claim Period",DataAsAt&gt;='Cumulative Performance'!D$3),IFERROR(SUMPRODUCT(--('Actuals Achieved'!$G$3:$AH$3&lt;=D$3),'Actuals Achieved'!$G43:$AH43),""),""))</f>
        <v/>
      </c>
      <c r="F41" s="202" t="str" cm="1">
        <f t="array" ref="F41">IF($C41="","",IF(AND(DataAsAt&lt;&gt;"Select Claim Period",DataAsAt&gt;='Cumulative Performance'!D$3),IFERROR(SUMPRODUCT(--('Actuals Achieved'!$G$3:$AH$3&lt;=D$3),'Actuals Achieved'!$G43:$AH43)/(SUMPRODUCT(--('Target Schedule'!$L$3:$U$3&lt;=D$3),'Target Schedule'!$L43:$U43)+'Target Schedule'!$G43),""),""))</f>
        <v/>
      </c>
      <c r="G41" s="201" t="str" cm="1">
        <f t="array" ref="G41">IF($C41="","",IF(AND(DataAsAt&lt;&gt;"Select Claim Period",DataAsAt&gt;='Cumulative Performance'!G$3),IFERROR(SUMPRODUCT(--('Target Schedule'!$K$3:$U$3&lt;=G$3),'Target Schedule'!$K43:$U43),""),""))</f>
        <v/>
      </c>
      <c r="H41" s="201" t="str" cm="1">
        <f t="array" ref="H41">IF($C41="","",IF(AND(DataAsAt&lt;&gt;"Select Claim Period",DataAsAt&gt;='Cumulative Performance'!G$3),IFERROR(SUMPRODUCT(--('Actuals Achieved'!$G$3:$AH$3&lt;=G$3),'Actuals Achieved'!$G43:$AH43),""),""))</f>
        <v/>
      </c>
      <c r="I41" s="202" t="str" cm="1">
        <f t="array" ref="I41">IF($C41="","",IF(AND(DataAsAt&lt;&gt;"Select Claim Period",DataAsAt&gt;='Cumulative Performance'!G$3),IFERROR(SUMPRODUCT(--('Actuals Achieved'!$G$3:$AH$3&lt;=G$3),'Actuals Achieved'!$G43:$AH43)/(SUMPRODUCT(--('Target Schedule'!$L$3:$U$3&lt;=G$3),'Target Schedule'!$L43:$U43)+'Target Schedule'!$G43),""),""))</f>
        <v/>
      </c>
      <c r="J41" s="201" t="str" cm="1">
        <f t="array" ref="J41">IF($C41="","",IF(AND(DataAsAt&lt;&gt;"Select Claim Period",DataAsAt&gt;='Cumulative Performance'!J$3),IFERROR(SUMPRODUCT(--('Target Schedule'!$K$3:$U$3&lt;=J$3),'Target Schedule'!$K43:$U43),""),""))</f>
        <v/>
      </c>
      <c r="K41" s="201" t="str" cm="1">
        <f t="array" ref="K41">IF($C41="","",IF(AND(DataAsAt&lt;&gt;"Select Claim Period",DataAsAt&gt;='Cumulative Performance'!J$3),IFERROR(SUMPRODUCT(--('Actuals Achieved'!$G$3:$AH$3&lt;=J$3),'Actuals Achieved'!$G43:$AH43),""),""))</f>
        <v/>
      </c>
      <c r="L41" s="202" t="str" cm="1">
        <f t="array" ref="L41">IF($C41="","",IF(AND(DataAsAt&lt;&gt;"Select Claim Period",DataAsAt&gt;='Cumulative Performance'!J$3),IFERROR(SUMPRODUCT(--('Actuals Achieved'!$G$3:$AH$3&lt;=J$3),'Actuals Achieved'!$G43:$AH43)/(SUMPRODUCT(--('Target Schedule'!$L$3:$U$3&lt;=J$3),'Target Schedule'!$L43:$U43)+'Target Schedule'!$G43),""),""))</f>
        <v/>
      </c>
      <c r="M41" s="201" t="str" cm="1">
        <f t="array" ref="M41">IF($C41="","",IF(AND(DataAsAt&lt;&gt;"Select Claim Period",DataAsAt&gt;='Cumulative Performance'!M$3),IFERROR(SUMPRODUCT(--('Target Schedule'!$K$3:$U$3&lt;=M$3),'Target Schedule'!$K43:$U43),""),""))</f>
        <v/>
      </c>
      <c r="N41" s="201" t="str" cm="1">
        <f t="array" ref="N41">IF($C41="","",IF(AND(DataAsAt&lt;&gt;"Select Claim Period",DataAsAt&gt;='Cumulative Performance'!M$3),IFERROR(SUMPRODUCT(--('Actuals Achieved'!$G$3:$AH$3&lt;=M$3),'Actuals Achieved'!$G43:$AH43),""),""))</f>
        <v/>
      </c>
      <c r="O41" s="202" t="str" cm="1">
        <f t="array" ref="O41">IF($C41="","",IF(AND(DataAsAt&lt;&gt;"Select Claim Period",DataAsAt&gt;='Cumulative Performance'!M$3),IFERROR(SUMPRODUCT(--('Actuals Achieved'!$G$3:$AH$3&lt;=M$3),'Actuals Achieved'!$G43:$AH43)/(SUMPRODUCT(--('Target Schedule'!$L$3:$U$3&lt;=M$3),'Target Schedule'!$L43:$U43)+'Target Schedule'!$G43),""),""))</f>
        <v/>
      </c>
      <c r="P41" s="201" t="str" cm="1">
        <f t="array" ref="P41">IF($C41="","",IF(AND(DataAsAt&lt;&gt;"Select Claim Period",DataAsAt&gt;='Cumulative Performance'!P$3),IFERROR(SUMPRODUCT(--('Target Schedule'!$K$3:$U$3&lt;=P$3),'Target Schedule'!$K43:$U43),""),""))</f>
        <v/>
      </c>
      <c r="Q41" s="201" t="str" cm="1">
        <f t="array" ref="Q41">IF($C41="","",IF(AND(DataAsAt&lt;&gt;"Select Claim Period",DataAsAt&gt;='Cumulative Performance'!P$3),IFERROR(SUMPRODUCT(--('Actuals Achieved'!$G$3:$AH$3&lt;=P$3),'Actuals Achieved'!$G43:$AH43),""),""))</f>
        <v/>
      </c>
      <c r="R41" s="202" t="str" cm="1">
        <f t="array" ref="R41">IF($C41="","",IF(AND(DataAsAt&lt;&gt;"Select Claim Period",DataAsAt&gt;='Cumulative Performance'!P$3),IFERROR(SUMPRODUCT(--('Actuals Achieved'!$G$3:$AH$3&lt;=P$3),'Actuals Achieved'!$G43:$AH43)/(SUMPRODUCT(--('Target Schedule'!$L$3:$U$3&lt;=P$3),'Target Schedule'!$L43:$U43)+'Target Schedule'!$G43),""),""))</f>
        <v/>
      </c>
      <c r="S41" s="201" t="str" cm="1">
        <f t="array" ref="S41">IF($C41="","",IF(AND(DataAsAt&lt;&gt;"Select Claim Period",DataAsAt&gt;='Cumulative Performance'!S$3),IFERROR(SUMPRODUCT(--('Target Schedule'!$K$3:$U$3&lt;=S$3),'Target Schedule'!$K43:$U43),""),""))</f>
        <v/>
      </c>
      <c r="T41" s="201" t="str" cm="1">
        <f t="array" ref="T41">IF($C41="","",IF(AND(DataAsAt&lt;&gt;"Select Claim Period",DataAsAt&gt;='Cumulative Performance'!S$3),IFERROR(SUMPRODUCT(--('Actuals Achieved'!$G$3:$AH$3&lt;=S$3),'Actuals Achieved'!$G43:$AH43),""),""))</f>
        <v/>
      </c>
      <c r="U41" s="202" t="str" cm="1">
        <f t="array" ref="U41">IF($C41="","",IF(AND(DataAsAt&lt;&gt;"Select Claim Period",DataAsAt&gt;='Cumulative Performance'!S$3),IFERROR(SUMPRODUCT(--('Actuals Achieved'!$G$3:$AH$3&lt;=S$3),'Actuals Achieved'!$G43:$AH43)/(SUMPRODUCT(--('Target Schedule'!$L$3:$U$3&lt;=S$3),'Target Schedule'!$L43:$U43)+'Target Schedule'!$G43),""),""))</f>
        <v/>
      </c>
      <c r="V41" s="201" t="str" cm="1">
        <f t="array" ref="V41">IF($C41="","",IF(AND(DataAsAt&lt;&gt;"Select Claim Period",DataAsAt&gt;='Cumulative Performance'!V$3),IFERROR(SUMPRODUCT(--('Target Schedule'!$K$3:$U$3&lt;=V$3),'Target Schedule'!$K43:$U43),""),""))</f>
        <v/>
      </c>
      <c r="W41" s="201" t="str" cm="1">
        <f t="array" ref="W41">IF($C41="","",IF(AND(DataAsAt&lt;&gt;"Select Claim Period",DataAsAt&gt;='Cumulative Performance'!V$3),IFERROR(SUMPRODUCT(--('Actuals Achieved'!$G$3:$AH$3&lt;=V$3),'Actuals Achieved'!$G43:$AH43),""),""))</f>
        <v/>
      </c>
      <c r="X41" s="202" t="str" cm="1">
        <f t="array" ref="X41">IF($C41="","",IF(AND(DataAsAt&lt;&gt;"Select Claim Period",DataAsAt&gt;='Cumulative Performance'!V$3),IFERROR(SUMPRODUCT(--('Actuals Achieved'!$G$3:$AH$3&lt;=V$3),'Actuals Achieved'!$G43:$AH43)/(SUMPRODUCT(--('Target Schedule'!$L$3:$U$3&lt;=V$3),'Target Schedule'!$L43:$U43)+'Target Schedule'!$G43),""),""))</f>
        <v/>
      </c>
      <c r="Y41" s="201" t="str" cm="1">
        <f t="array" ref="Y41">IF($C41="","",IF(AND(DataAsAt&lt;&gt;"Select Claim Period",DataAsAt&gt;='Cumulative Performance'!Y$3),IFERROR(SUMPRODUCT(--('Target Schedule'!$K$3:$U$3&lt;=Y$3),'Target Schedule'!$K43:$U43),""),""))</f>
        <v/>
      </c>
      <c r="Z41" s="201" t="str" cm="1">
        <f t="array" ref="Z41">IF($C41="","",IF(AND(DataAsAt&lt;&gt;"Select Claim Period",DataAsAt&gt;='Cumulative Performance'!Y$3),IFERROR(SUMPRODUCT(--('Actuals Achieved'!$G$3:$AH$3&lt;=Y$3),'Actuals Achieved'!$G43:$AH43),""),""))</f>
        <v/>
      </c>
      <c r="AA41" s="202" t="str" cm="1">
        <f t="array" ref="AA41">IF($C41="","",IF(AND(DataAsAt&lt;&gt;"Select Claim Period",DataAsAt&gt;='Cumulative Performance'!Y$3),IFERROR(SUMPRODUCT(--('Actuals Achieved'!$G$3:$AH$3&lt;=Y$3),'Actuals Achieved'!$G43:$AH43)/(SUMPRODUCT(--('Target Schedule'!$L$3:$U$3&lt;=Y$3),'Target Schedule'!$L43:$U43)+'Target Schedule'!$G43),""),""))</f>
        <v/>
      </c>
      <c r="AB41" s="201" t="str" cm="1">
        <f t="array" ref="AB41">IF($C41="","",IF(AND(DataAsAt&lt;&gt;"Select Claim Period",DataAsAt&gt;='Cumulative Performance'!AB$3),IFERROR(SUMPRODUCT(--('Target Schedule'!$K$3:$U$3&lt;=AB$3),'Target Schedule'!$K43:$U43),""),""))</f>
        <v/>
      </c>
      <c r="AC41" s="201" t="str" cm="1">
        <f t="array" ref="AC41">IF($C41="","",IF(AND(DataAsAt&lt;&gt;"Select Claim Period",DataAsAt&gt;='Cumulative Performance'!AB$3),IFERROR(SUMPRODUCT(--('Actuals Achieved'!$G$3:$AH$3&lt;=AB$3),'Actuals Achieved'!$G43:$AH43),""),""))</f>
        <v/>
      </c>
      <c r="AD41" s="202" t="str" cm="1">
        <f t="array" ref="AD41">IF($C41="","",IF(AND(DataAsAt&lt;&gt;"Select Claim Period",DataAsAt&gt;='Cumulative Performance'!AB$3),IFERROR(SUMPRODUCT(--('Actuals Achieved'!$G$3:$AH$3&lt;=AB$3),'Actuals Achieved'!$G43:$AH43)/(SUMPRODUCT(--('Target Schedule'!$L$3:$U$3&lt;=AB$3),'Target Schedule'!$L43:$U43)+'Target Schedule'!$G43),""),""))</f>
        <v/>
      </c>
      <c r="AE41" s="201" t="str" cm="1">
        <f t="array" ref="AE41">IF($C41="","",IF(AND(DataAsAt&lt;&gt;"Select Claim Period",DataAsAt&gt;='Cumulative Performance'!AE$3),IFERROR(SUMPRODUCT(--('Target Schedule'!$K$3:$U$3&lt;=AE$3),'Target Schedule'!$K43:$U43),""),""))</f>
        <v/>
      </c>
      <c r="AF41" s="201" t="str" cm="1">
        <f t="array" ref="AF41">IF($C41="","",IF(AND(DataAsAt&lt;&gt;"Select Claim Period",DataAsAt&gt;='Cumulative Performance'!AE$3),IFERROR(SUMPRODUCT(--('Actuals Achieved'!$G$3:$AH$3&lt;=AE$3),'Actuals Achieved'!$G43:$AH43),""),""))</f>
        <v/>
      </c>
      <c r="AG41" s="202" t="str" cm="1">
        <f t="array" ref="AG41">IF($C41="","",IF(AND(DataAsAt&lt;&gt;"Select Claim Period",DataAsAt&gt;='Cumulative Performance'!AE$3),IFERROR(SUMPRODUCT(--('Actuals Achieved'!$G$3:$AH$3&lt;=AE$3),'Actuals Achieved'!$G43:$AH43)/(SUMPRODUCT(--('Target Schedule'!$L$3:$U$3&lt;=AE$3),'Target Schedule'!$L43:$U43)+'Target Schedule'!$G43),""),""))</f>
        <v/>
      </c>
      <c r="AH41" s="252"/>
      <c r="AI41" s="223"/>
      <c r="AJ41" s="223"/>
      <c r="AK41" s="227" t="str">
        <f>IF($C41="","",IF(AND(DataAsAt&lt;&gt;"Select Claim Period",DataAsAt&gt;='Quarterly Performance'!D$3),IFERROR('Target Schedule'!F43,""),""))</f>
        <v/>
      </c>
      <c r="AL41" s="219" t="str">
        <f>IF($C41="","",IF(AND(DataAsAt&lt;&gt;"Select Claim Period",DataAsAt&gt;='Quarterly Performance'!D$3),IFERROR('Actuals Achieved'!E43,""),""))</f>
        <v/>
      </c>
      <c r="AM41" s="249" t="str">
        <f t="shared" si="43"/>
        <v/>
      </c>
      <c r="AN41" s="229" t="str">
        <f t="shared" si="44"/>
        <v/>
      </c>
    </row>
    <row r="42" spans="1:40" x14ac:dyDescent="0.3">
      <c r="A42" s="16"/>
      <c r="B42" s="357"/>
      <c r="C42" s="268" t="str">
        <f>IF('Target Schedule'!C44="","",'Target Schedule'!C44)</f>
        <v/>
      </c>
      <c r="D42" s="200" t="str" cm="1">
        <f t="array" ref="D42">IF($C42="","",IF(AND(DataAsAt&lt;&gt;"Select Claim Period",DataAsAt&gt;='Cumulative Performance'!D$3),IFERROR(SUMPRODUCT(--('Target Schedule'!$K$3:$U$3&lt;=D$3),'Target Schedule'!$K44:$U44),""),""))</f>
        <v/>
      </c>
      <c r="E42" s="201" t="str" cm="1">
        <f t="array" ref="E42">IF($C42="","",IF(AND(DataAsAt&lt;&gt;"Select Claim Period",DataAsAt&gt;='Cumulative Performance'!D$3),IFERROR(SUMPRODUCT(--('Actuals Achieved'!$G$3:$AH$3&lt;=D$3),'Actuals Achieved'!$G44:$AH44),""),""))</f>
        <v/>
      </c>
      <c r="F42" s="202" t="str" cm="1">
        <f t="array" ref="F42">IF($C42="","",IF(AND(DataAsAt&lt;&gt;"Select Claim Period",DataAsAt&gt;='Cumulative Performance'!D$3),IFERROR(SUMPRODUCT(--('Actuals Achieved'!$G$3:$AH$3&lt;=D$3),'Actuals Achieved'!$G44:$AH44)/(SUMPRODUCT(--('Target Schedule'!$L$3:$U$3&lt;=D$3),'Target Schedule'!$L44:$U44)+'Target Schedule'!$G44),""),""))</f>
        <v/>
      </c>
      <c r="G42" s="201" t="str" cm="1">
        <f t="array" ref="G42">IF($C42="","",IF(AND(DataAsAt&lt;&gt;"Select Claim Period",DataAsAt&gt;='Cumulative Performance'!G$3),IFERROR(SUMPRODUCT(--('Target Schedule'!$K$3:$U$3&lt;=G$3),'Target Schedule'!$K44:$U44),""),""))</f>
        <v/>
      </c>
      <c r="H42" s="201" t="str" cm="1">
        <f t="array" ref="H42">IF($C42="","",IF(AND(DataAsAt&lt;&gt;"Select Claim Period",DataAsAt&gt;='Cumulative Performance'!G$3),IFERROR(SUMPRODUCT(--('Actuals Achieved'!$G$3:$AH$3&lt;=G$3),'Actuals Achieved'!$G44:$AH44),""),""))</f>
        <v/>
      </c>
      <c r="I42" s="202" t="str" cm="1">
        <f t="array" ref="I42">IF($C42="","",IF(AND(DataAsAt&lt;&gt;"Select Claim Period",DataAsAt&gt;='Cumulative Performance'!G$3),IFERROR(SUMPRODUCT(--('Actuals Achieved'!$G$3:$AH$3&lt;=G$3),'Actuals Achieved'!$G44:$AH44)/(SUMPRODUCT(--('Target Schedule'!$L$3:$U$3&lt;=G$3),'Target Schedule'!$L44:$U44)+'Target Schedule'!$G44),""),""))</f>
        <v/>
      </c>
      <c r="J42" s="201" t="str" cm="1">
        <f t="array" ref="J42">IF($C42="","",IF(AND(DataAsAt&lt;&gt;"Select Claim Period",DataAsAt&gt;='Cumulative Performance'!J$3),IFERROR(SUMPRODUCT(--('Target Schedule'!$K$3:$U$3&lt;=J$3),'Target Schedule'!$K44:$U44),""),""))</f>
        <v/>
      </c>
      <c r="K42" s="201" t="str" cm="1">
        <f t="array" ref="K42">IF($C42="","",IF(AND(DataAsAt&lt;&gt;"Select Claim Period",DataAsAt&gt;='Cumulative Performance'!J$3),IFERROR(SUMPRODUCT(--('Actuals Achieved'!$G$3:$AH$3&lt;=J$3),'Actuals Achieved'!$G44:$AH44),""),""))</f>
        <v/>
      </c>
      <c r="L42" s="202" t="str" cm="1">
        <f t="array" ref="L42">IF($C42="","",IF(AND(DataAsAt&lt;&gt;"Select Claim Period",DataAsAt&gt;='Cumulative Performance'!J$3),IFERROR(SUMPRODUCT(--('Actuals Achieved'!$G$3:$AH$3&lt;=J$3),'Actuals Achieved'!$G44:$AH44)/(SUMPRODUCT(--('Target Schedule'!$L$3:$U$3&lt;=J$3),'Target Schedule'!$L44:$U44)+'Target Schedule'!$G44),""),""))</f>
        <v/>
      </c>
      <c r="M42" s="201" t="str" cm="1">
        <f t="array" ref="M42">IF($C42="","",IF(AND(DataAsAt&lt;&gt;"Select Claim Period",DataAsAt&gt;='Cumulative Performance'!M$3),IFERROR(SUMPRODUCT(--('Target Schedule'!$K$3:$U$3&lt;=M$3),'Target Schedule'!$K44:$U44),""),""))</f>
        <v/>
      </c>
      <c r="N42" s="201" t="str" cm="1">
        <f t="array" ref="N42">IF($C42="","",IF(AND(DataAsAt&lt;&gt;"Select Claim Period",DataAsAt&gt;='Cumulative Performance'!M$3),IFERROR(SUMPRODUCT(--('Actuals Achieved'!$G$3:$AH$3&lt;=M$3),'Actuals Achieved'!$G44:$AH44),""),""))</f>
        <v/>
      </c>
      <c r="O42" s="202" t="str" cm="1">
        <f t="array" ref="O42">IF($C42="","",IF(AND(DataAsAt&lt;&gt;"Select Claim Period",DataAsAt&gt;='Cumulative Performance'!M$3),IFERROR(SUMPRODUCT(--('Actuals Achieved'!$G$3:$AH$3&lt;=M$3),'Actuals Achieved'!$G44:$AH44)/(SUMPRODUCT(--('Target Schedule'!$L$3:$U$3&lt;=M$3),'Target Schedule'!$L44:$U44)+'Target Schedule'!$G44),""),""))</f>
        <v/>
      </c>
      <c r="P42" s="201" t="str" cm="1">
        <f t="array" ref="P42">IF($C42="","",IF(AND(DataAsAt&lt;&gt;"Select Claim Period",DataAsAt&gt;='Cumulative Performance'!P$3),IFERROR(SUMPRODUCT(--('Target Schedule'!$K$3:$U$3&lt;=P$3),'Target Schedule'!$K44:$U44),""),""))</f>
        <v/>
      </c>
      <c r="Q42" s="201" t="str" cm="1">
        <f t="array" ref="Q42">IF($C42="","",IF(AND(DataAsAt&lt;&gt;"Select Claim Period",DataAsAt&gt;='Cumulative Performance'!P$3),IFERROR(SUMPRODUCT(--('Actuals Achieved'!$G$3:$AH$3&lt;=P$3),'Actuals Achieved'!$G44:$AH44),""),""))</f>
        <v/>
      </c>
      <c r="R42" s="202" t="str" cm="1">
        <f t="array" ref="R42">IF($C42="","",IF(AND(DataAsAt&lt;&gt;"Select Claim Period",DataAsAt&gt;='Cumulative Performance'!P$3),IFERROR(SUMPRODUCT(--('Actuals Achieved'!$G$3:$AH$3&lt;=P$3),'Actuals Achieved'!$G44:$AH44)/(SUMPRODUCT(--('Target Schedule'!$L$3:$U$3&lt;=P$3),'Target Schedule'!$L44:$U44)+'Target Schedule'!$G44),""),""))</f>
        <v/>
      </c>
      <c r="S42" s="201" t="str" cm="1">
        <f t="array" ref="S42">IF($C42="","",IF(AND(DataAsAt&lt;&gt;"Select Claim Period",DataAsAt&gt;='Cumulative Performance'!S$3),IFERROR(SUMPRODUCT(--('Target Schedule'!$K$3:$U$3&lt;=S$3),'Target Schedule'!$K44:$U44),""),""))</f>
        <v/>
      </c>
      <c r="T42" s="201" t="str" cm="1">
        <f t="array" ref="T42">IF($C42="","",IF(AND(DataAsAt&lt;&gt;"Select Claim Period",DataAsAt&gt;='Cumulative Performance'!S$3),IFERROR(SUMPRODUCT(--('Actuals Achieved'!$G$3:$AH$3&lt;=S$3),'Actuals Achieved'!$G44:$AH44),""),""))</f>
        <v/>
      </c>
      <c r="U42" s="202" t="str" cm="1">
        <f t="array" ref="U42">IF($C42="","",IF(AND(DataAsAt&lt;&gt;"Select Claim Period",DataAsAt&gt;='Cumulative Performance'!S$3),IFERROR(SUMPRODUCT(--('Actuals Achieved'!$G$3:$AH$3&lt;=S$3),'Actuals Achieved'!$G44:$AH44)/(SUMPRODUCT(--('Target Schedule'!$L$3:$U$3&lt;=S$3),'Target Schedule'!$L44:$U44)+'Target Schedule'!$G44),""),""))</f>
        <v/>
      </c>
      <c r="V42" s="201" t="str" cm="1">
        <f t="array" ref="V42">IF($C42="","",IF(AND(DataAsAt&lt;&gt;"Select Claim Period",DataAsAt&gt;='Cumulative Performance'!V$3),IFERROR(SUMPRODUCT(--('Target Schedule'!$K$3:$U$3&lt;=V$3),'Target Schedule'!$K44:$U44),""),""))</f>
        <v/>
      </c>
      <c r="W42" s="201" t="str" cm="1">
        <f t="array" ref="W42">IF($C42="","",IF(AND(DataAsAt&lt;&gt;"Select Claim Period",DataAsAt&gt;='Cumulative Performance'!V$3),IFERROR(SUMPRODUCT(--('Actuals Achieved'!$G$3:$AH$3&lt;=V$3),'Actuals Achieved'!$G44:$AH44),""),""))</f>
        <v/>
      </c>
      <c r="X42" s="202" t="str" cm="1">
        <f t="array" ref="X42">IF($C42="","",IF(AND(DataAsAt&lt;&gt;"Select Claim Period",DataAsAt&gt;='Cumulative Performance'!V$3),IFERROR(SUMPRODUCT(--('Actuals Achieved'!$G$3:$AH$3&lt;=V$3),'Actuals Achieved'!$G44:$AH44)/(SUMPRODUCT(--('Target Schedule'!$L$3:$U$3&lt;=V$3),'Target Schedule'!$L44:$U44)+'Target Schedule'!$G44),""),""))</f>
        <v/>
      </c>
      <c r="Y42" s="201" t="str" cm="1">
        <f t="array" ref="Y42">IF($C42="","",IF(AND(DataAsAt&lt;&gt;"Select Claim Period",DataAsAt&gt;='Cumulative Performance'!Y$3),IFERROR(SUMPRODUCT(--('Target Schedule'!$K$3:$U$3&lt;=Y$3),'Target Schedule'!$K44:$U44),""),""))</f>
        <v/>
      </c>
      <c r="Z42" s="201" t="str" cm="1">
        <f t="array" ref="Z42">IF($C42="","",IF(AND(DataAsAt&lt;&gt;"Select Claim Period",DataAsAt&gt;='Cumulative Performance'!Y$3),IFERROR(SUMPRODUCT(--('Actuals Achieved'!$G$3:$AH$3&lt;=Y$3),'Actuals Achieved'!$G44:$AH44),""),""))</f>
        <v/>
      </c>
      <c r="AA42" s="202" t="str" cm="1">
        <f t="array" ref="AA42">IF($C42="","",IF(AND(DataAsAt&lt;&gt;"Select Claim Period",DataAsAt&gt;='Cumulative Performance'!Y$3),IFERROR(SUMPRODUCT(--('Actuals Achieved'!$G$3:$AH$3&lt;=Y$3),'Actuals Achieved'!$G44:$AH44)/(SUMPRODUCT(--('Target Schedule'!$L$3:$U$3&lt;=Y$3),'Target Schedule'!$L44:$U44)+'Target Schedule'!$G44),""),""))</f>
        <v/>
      </c>
      <c r="AB42" s="201" t="str" cm="1">
        <f t="array" ref="AB42">IF($C42="","",IF(AND(DataAsAt&lt;&gt;"Select Claim Period",DataAsAt&gt;='Cumulative Performance'!AB$3),IFERROR(SUMPRODUCT(--('Target Schedule'!$K$3:$U$3&lt;=AB$3),'Target Schedule'!$K44:$U44),""),""))</f>
        <v/>
      </c>
      <c r="AC42" s="201" t="str" cm="1">
        <f t="array" ref="AC42">IF($C42="","",IF(AND(DataAsAt&lt;&gt;"Select Claim Period",DataAsAt&gt;='Cumulative Performance'!AB$3),IFERROR(SUMPRODUCT(--('Actuals Achieved'!$G$3:$AH$3&lt;=AB$3),'Actuals Achieved'!$G44:$AH44),""),""))</f>
        <v/>
      </c>
      <c r="AD42" s="202" t="str" cm="1">
        <f t="array" ref="AD42">IF($C42="","",IF(AND(DataAsAt&lt;&gt;"Select Claim Period",DataAsAt&gt;='Cumulative Performance'!AB$3),IFERROR(SUMPRODUCT(--('Actuals Achieved'!$G$3:$AH$3&lt;=AB$3),'Actuals Achieved'!$G44:$AH44)/(SUMPRODUCT(--('Target Schedule'!$L$3:$U$3&lt;=AB$3),'Target Schedule'!$L44:$U44)+'Target Schedule'!$G44),""),""))</f>
        <v/>
      </c>
      <c r="AE42" s="201" t="str" cm="1">
        <f t="array" ref="AE42">IF($C42="","",IF(AND(DataAsAt&lt;&gt;"Select Claim Period",DataAsAt&gt;='Cumulative Performance'!AE$3),IFERROR(SUMPRODUCT(--('Target Schedule'!$K$3:$U$3&lt;=AE$3),'Target Schedule'!$K44:$U44),""),""))</f>
        <v/>
      </c>
      <c r="AF42" s="201" t="str" cm="1">
        <f t="array" ref="AF42">IF($C42="","",IF(AND(DataAsAt&lt;&gt;"Select Claim Period",DataAsAt&gt;='Cumulative Performance'!AE$3),IFERROR(SUMPRODUCT(--('Actuals Achieved'!$G$3:$AH$3&lt;=AE$3),'Actuals Achieved'!$G44:$AH44),""),""))</f>
        <v/>
      </c>
      <c r="AG42" s="202" t="str" cm="1">
        <f t="array" ref="AG42">IF($C42="","",IF(AND(DataAsAt&lt;&gt;"Select Claim Period",DataAsAt&gt;='Cumulative Performance'!AE$3),IFERROR(SUMPRODUCT(--('Actuals Achieved'!$G$3:$AH$3&lt;=AE$3),'Actuals Achieved'!$G44:$AH44)/(SUMPRODUCT(--('Target Schedule'!$L$3:$U$3&lt;=AE$3),'Target Schedule'!$L44:$U44)+'Target Schedule'!$G44),""),""))</f>
        <v/>
      </c>
      <c r="AH42" s="252"/>
      <c r="AI42" s="223"/>
      <c r="AJ42" s="223"/>
      <c r="AK42" s="227" t="str">
        <f>IF($C42="","",IF(AND(DataAsAt&lt;&gt;"Select Claim Period",DataAsAt&gt;='Quarterly Performance'!D$3),IFERROR('Target Schedule'!F44,""),""))</f>
        <v/>
      </c>
      <c r="AL42" s="219" t="str">
        <f>IF($C42="","",IF(AND(DataAsAt&lt;&gt;"Select Claim Period",DataAsAt&gt;='Quarterly Performance'!D$3),IFERROR('Actuals Achieved'!E44,""),""))</f>
        <v/>
      </c>
      <c r="AM42" s="249" t="str">
        <f t="shared" si="43"/>
        <v/>
      </c>
      <c r="AN42" s="229" t="str">
        <f t="shared" si="44"/>
        <v/>
      </c>
    </row>
    <row r="43" spans="1:40" ht="17.25" thickBot="1" x14ac:dyDescent="0.35">
      <c r="A43" s="16"/>
      <c r="B43" s="357"/>
      <c r="C43" s="269" t="str">
        <f>IF('Target Schedule'!C45="","",'Target Schedule'!C45)</f>
        <v/>
      </c>
      <c r="D43" s="206" t="str" cm="1">
        <f t="array" ref="D43">IF($C43="","",IF(AND(DataAsAt&lt;&gt;"Select Claim Period",DataAsAt&gt;='Cumulative Performance'!D$3),IFERROR(SUMPRODUCT(--('Target Schedule'!$K$3:$U$3&lt;=D$3),'Target Schedule'!$K45:$U45),""),""))</f>
        <v/>
      </c>
      <c r="E43" s="204" t="str" cm="1">
        <f t="array" ref="E43">IF($C43="","",IF(AND(DataAsAt&lt;&gt;"Select Claim Period",DataAsAt&gt;='Cumulative Performance'!D$3),IFERROR(SUMPRODUCT(--('Actuals Achieved'!$G$3:$AH$3&lt;=D$3),'Actuals Achieved'!$G45:$AH45),""),""))</f>
        <v/>
      </c>
      <c r="F43" s="205" t="str" cm="1">
        <f t="array" ref="F43">IF($C43="","",IF(AND(DataAsAt&lt;&gt;"Select Claim Period",DataAsAt&gt;='Cumulative Performance'!D$3),IFERROR(SUMPRODUCT(--('Actuals Achieved'!$G$3:$AH$3&lt;=D$3),'Actuals Achieved'!$G45:$AH45)/(SUMPRODUCT(--('Target Schedule'!$L$3:$U$3&lt;=D$3),'Target Schedule'!$L45:$U45)+'Target Schedule'!$G45),""),""))</f>
        <v/>
      </c>
      <c r="G43" s="204" t="str" cm="1">
        <f t="array" ref="G43">IF($C43="","",IF(AND(DataAsAt&lt;&gt;"Select Claim Period",DataAsAt&gt;='Cumulative Performance'!G$3),IFERROR(SUMPRODUCT(--('Target Schedule'!$K$3:$U$3&lt;=G$3),'Target Schedule'!$K45:$U45),""),""))</f>
        <v/>
      </c>
      <c r="H43" s="204" t="str" cm="1">
        <f t="array" ref="H43">IF($C43="","",IF(AND(DataAsAt&lt;&gt;"Select Claim Period",DataAsAt&gt;='Cumulative Performance'!G$3),IFERROR(SUMPRODUCT(--('Actuals Achieved'!$G$3:$AH$3&lt;=G$3),'Actuals Achieved'!$G45:$AH45),""),""))</f>
        <v/>
      </c>
      <c r="I43" s="205" t="str" cm="1">
        <f t="array" ref="I43">IF($C43="","",IF(AND(DataAsAt&lt;&gt;"Select Claim Period",DataAsAt&gt;='Cumulative Performance'!G$3),IFERROR(SUMPRODUCT(--('Actuals Achieved'!$G$3:$AH$3&lt;=G$3),'Actuals Achieved'!$G45:$AH45)/(SUMPRODUCT(--('Target Schedule'!$L$3:$U$3&lt;=G$3),'Target Schedule'!$L45:$U45)+'Target Schedule'!$G45),""),""))</f>
        <v/>
      </c>
      <c r="J43" s="204" t="str" cm="1">
        <f t="array" ref="J43">IF($C43="","",IF(AND(DataAsAt&lt;&gt;"Select Claim Period",DataAsAt&gt;='Cumulative Performance'!J$3),IFERROR(SUMPRODUCT(--('Target Schedule'!$K$3:$U$3&lt;=J$3),'Target Schedule'!$K45:$U45),""),""))</f>
        <v/>
      </c>
      <c r="K43" s="204" t="str" cm="1">
        <f t="array" ref="K43">IF($C43="","",IF(AND(DataAsAt&lt;&gt;"Select Claim Period",DataAsAt&gt;='Cumulative Performance'!J$3),IFERROR(SUMPRODUCT(--('Actuals Achieved'!$G$3:$AH$3&lt;=J$3),'Actuals Achieved'!$G45:$AH45),""),""))</f>
        <v/>
      </c>
      <c r="L43" s="205" t="str" cm="1">
        <f t="array" ref="L43">IF($C43="","",IF(AND(DataAsAt&lt;&gt;"Select Claim Period",DataAsAt&gt;='Cumulative Performance'!J$3),IFERROR(SUMPRODUCT(--('Actuals Achieved'!$G$3:$AH$3&lt;=J$3),'Actuals Achieved'!$G45:$AH45)/(SUMPRODUCT(--('Target Schedule'!$L$3:$U$3&lt;=J$3),'Target Schedule'!$L45:$U45)+'Target Schedule'!$G45),""),""))</f>
        <v/>
      </c>
      <c r="M43" s="204" t="str" cm="1">
        <f t="array" ref="M43">IF($C43="","",IF(AND(DataAsAt&lt;&gt;"Select Claim Period",DataAsAt&gt;='Cumulative Performance'!M$3),IFERROR(SUMPRODUCT(--('Target Schedule'!$K$3:$U$3&lt;=M$3),'Target Schedule'!$K45:$U45),""),""))</f>
        <v/>
      </c>
      <c r="N43" s="204" t="str" cm="1">
        <f t="array" ref="N43">IF($C43="","",IF(AND(DataAsAt&lt;&gt;"Select Claim Period",DataAsAt&gt;='Cumulative Performance'!M$3),IFERROR(SUMPRODUCT(--('Actuals Achieved'!$G$3:$AH$3&lt;=M$3),'Actuals Achieved'!$G45:$AH45),""),""))</f>
        <v/>
      </c>
      <c r="O43" s="205" t="str" cm="1">
        <f t="array" ref="O43">IF($C43="","",IF(AND(DataAsAt&lt;&gt;"Select Claim Period",DataAsAt&gt;='Cumulative Performance'!M$3),IFERROR(SUMPRODUCT(--('Actuals Achieved'!$G$3:$AH$3&lt;=M$3),'Actuals Achieved'!$G45:$AH45)/(SUMPRODUCT(--('Target Schedule'!$L$3:$U$3&lt;=M$3),'Target Schedule'!$L45:$U45)+'Target Schedule'!$G45),""),""))</f>
        <v/>
      </c>
      <c r="P43" s="204" t="str" cm="1">
        <f t="array" ref="P43">IF($C43="","",IF(AND(DataAsAt&lt;&gt;"Select Claim Period",DataAsAt&gt;='Cumulative Performance'!P$3),IFERROR(SUMPRODUCT(--('Target Schedule'!$K$3:$U$3&lt;=P$3),'Target Schedule'!$K45:$U45),""),""))</f>
        <v/>
      </c>
      <c r="Q43" s="204" t="str" cm="1">
        <f t="array" ref="Q43">IF($C43="","",IF(AND(DataAsAt&lt;&gt;"Select Claim Period",DataAsAt&gt;='Cumulative Performance'!P$3),IFERROR(SUMPRODUCT(--('Actuals Achieved'!$G$3:$AH$3&lt;=P$3),'Actuals Achieved'!$G45:$AH45),""),""))</f>
        <v/>
      </c>
      <c r="R43" s="205" t="str" cm="1">
        <f t="array" ref="R43">IF($C43="","",IF(AND(DataAsAt&lt;&gt;"Select Claim Period",DataAsAt&gt;='Cumulative Performance'!P$3),IFERROR(SUMPRODUCT(--('Actuals Achieved'!$G$3:$AH$3&lt;=P$3),'Actuals Achieved'!$G45:$AH45)/(SUMPRODUCT(--('Target Schedule'!$L$3:$U$3&lt;=P$3),'Target Schedule'!$L45:$U45)+'Target Schedule'!$G45),""),""))</f>
        <v/>
      </c>
      <c r="S43" s="204" t="str" cm="1">
        <f t="array" ref="S43">IF($C43="","",IF(AND(DataAsAt&lt;&gt;"Select Claim Period",DataAsAt&gt;='Cumulative Performance'!S$3),IFERROR(SUMPRODUCT(--('Target Schedule'!$K$3:$U$3&lt;=S$3),'Target Schedule'!$K45:$U45),""),""))</f>
        <v/>
      </c>
      <c r="T43" s="204" t="str" cm="1">
        <f t="array" ref="T43">IF($C43="","",IF(AND(DataAsAt&lt;&gt;"Select Claim Period",DataAsAt&gt;='Cumulative Performance'!S$3),IFERROR(SUMPRODUCT(--('Actuals Achieved'!$G$3:$AH$3&lt;=S$3),'Actuals Achieved'!$G45:$AH45),""),""))</f>
        <v/>
      </c>
      <c r="U43" s="205" t="str" cm="1">
        <f t="array" ref="U43">IF($C43="","",IF(AND(DataAsAt&lt;&gt;"Select Claim Period",DataAsAt&gt;='Cumulative Performance'!S$3),IFERROR(SUMPRODUCT(--('Actuals Achieved'!$G$3:$AH$3&lt;=S$3),'Actuals Achieved'!$G45:$AH45)/(SUMPRODUCT(--('Target Schedule'!$L$3:$U$3&lt;=S$3),'Target Schedule'!$L45:$U45)+'Target Schedule'!$G45),""),""))</f>
        <v/>
      </c>
      <c r="V43" s="204" t="str" cm="1">
        <f t="array" ref="V43">IF($C43="","",IF(AND(DataAsAt&lt;&gt;"Select Claim Period",DataAsAt&gt;='Cumulative Performance'!V$3),IFERROR(SUMPRODUCT(--('Target Schedule'!$K$3:$U$3&lt;=V$3),'Target Schedule'!$K45:$U45),""),""))</f>
        <v/>
      </c>
      <c r="W43" s="204" t="str" cm="1">
        <f t="array" ref="W43">IF($C43="","",IF(AND(DataAsAt&lt;&gt;"Select Claim Period",DataAsAt&gt;='Cumulative Performance'!V$3),IFERROR(SUMPRODUCT(--('Actuals Achieved'!$G$3:$AH$3&lt;=V$3),'Actuals Achieved'!$G45:$AH45),""),""))</f>
        <v/>
      </c>
      <c r="X43" s="205" t="str" cm="1">
        <f t="array" ref="X43">IF($C43="","",IF(AND(DataAsAt&lt;&gt;"Select Claim Period",DataAsAt&gt;='Cumulative Performance'!V$3),IFERROR(SUMPRODUCT(--('Actuals Achieved'!$G$3:$AH$3&lt;=V$3),'Actuals Achieved'!$G45:$AH45)/(SUMPRODUCT(--('Target Schedule'!$L$3:$U$3&lt;=V$3),'Target Schedule'!$L45:$U45)+'Target Schedule'!$G45),""),""))</f>
        <v/>
      </c>
      <c r="Y43" s="204" t="str" cm="1">
        <f t="array" ref="Y43">IF($C43="","",IF(AND(DataAsAt&lt;&gt;"Select Claim Period",DataAsAt&gt;='Cumulative Performance'!Y$3),IFERROR(SUMPRODUCT(--('Target Schedule'!$K$3:$U$3&lt;=Y$3),'Target Schedule'!$K45:$U45),""),""))</f>
        <v/>
      </c>
      <c r="Z43" s="204" t="str" cm="1">
        <f t="array" ref="Z43">IF($C43="","",IF(AND(DataAsAt&lt;&gt;"Select Claim Period",DataAsAt&gt;='Cumulative Performance'!Y$3),IFERROR(SUMPRODUCT(--('Actuals Achieved'!$G$3:$AH$3&lt;=Y$3),'Actuals Achieved'!$G45:$AH45),""),""))</f>
        <v/>
      </c>
      <c r="AA43" s="205" t="str" cm="1">
        <f t="array" ref="AA43">IF($C43="","",IF(AND(DataAsAt&lt;&gt;"Select Claim Period",DataAsAt&gt;='Cumulative Performance'!Y$3),IFERROR(SUMPRODUCT(--('Actuals Achieved'!$G$3:$AH$3&lt;=Y$3),'Actuals Achieved'!$G45:$AH45)/(SUMPRODUCT(--('Target Schedule'!$L$3:$U$3&lt;=Y$3),'Target Schedule'!$L45:$U45)+'Target Schedule'!$G45),""),""))</f>
        <v/>
      </c>
      <c r="AB43" s="204" t="str" cm="1">
        <f t="array" ref="AB43">IF($C43="","",IF(AND(DataAsAt&lt;&gt;"Select Claim Period",DataAsAt&gt;='Cumulative Performance'!AB$3),IFERROR(SUMPRODUCT(--('Target Schedule'!$K$3:$U$3&lt;=AB$3),'Target Schedule'!$K45:$U45),""),""))</f>
        <v/>
      </c>
      <c r="AC43" s="204" t="str" cm="1">
        <f t="array" ref="AC43">IF($C43="","",IF(AND(DataAsAt&lt;&gt;"Select Claim Period",DataAsAt&gt;='Cumulative Performance'!AB$3),IFERROR(SUMPRODUCT(--('Actuals Achieved'!$G$3:$AH$3&lt;=AB$3),'Actuals Achieved'!$G45:$AH45),""),""))</f>
        <v/>
      </c>
      <c r="AD43" s="205" t="str" cm="1">
        <f t="array" ref="AD43">IF($C43="","",IF(AND(DataAsAt&lt;&gt;"Select Claim Period",DataAsAt&gt;='Cumulative Performance'!AB$3),IFERROR(SUMPRODUCT(--('Actuals Achieved'!$G$3:$AH$3&lt;=AB$3),'Actuals Achieved'!$G45:$AH45)/(SUMPRODUCT(--('Target Schedule'!$L$3:$U$3&lt;=AB$3),'Target Schedule'!$L45:$U45)+'Target Schedule'!$G45),""),""))</f>
        <v/>
      </c>
      <c r="AE43" s="204" t="str" cm="1">
        <f t="array" ref="AE43">IF($C43="","",IF(AND(DataAsAt&lt;&gt;"Select Claim Period",DataAsAt&gt;='Cumulative Performance'!AE$3),IFERROR(SUMPRODUCT(--('Target Schedule'!$K$3:$U$3&lt;=AE$3),'Target Schedule'!$K45:$U45),""),""))</f>
        <v/>
      </c>
      <c r="AF43" s="204" t="str" cm="1">
        <f t="array" ref="AF43">IF($C43="","",IF(AND(DataAsAt&lt;&gt;"Select Claim Period",DataAsAt&gt;='Cumulative Performance'!AE$3),IFERROR(SUMPRODUCT(--('Actuals Achieved'!$G$3:$AH$3&lt;=AE$3),'Actuals Achieved'!$G45:$AH45),""),""))</f>
        <v/>
      </c>
      <c r="AG43" s="205" t="str" cm="1">
        <f t="array" ref="AG43">IF($C43="","",IF(AND(DataAsAt&lt;&gt;"Select Claim Period",DataAsAt&gt;='Cumulative Performance'!AE$3),IFERROR(SUMPRODUCT(--('Actuals Achieved'!$G$3:$AH$3&lt;=AE$3),'Actuals Achieved'!$G45:$AH45)/(SUMPRODUCT(--('Target Schedule'!$L$3:$U$3&lt;=AE$3),'Target Schedule'!$L45:$U45)+'Target Schedule'!$G45),""),""))</f>
        <v/>
      </c>
      <c r="AH43" s="252"/>
      <c r="AI43" s="223"/>
      <c r="AJ43" s="223"/>
      <c r="AK43" s="251" t="str">
        <f>IF($C43="","",IF(AND(DataAsAt&lt;&gt;"Select Claim Period",DataAsAt&gt;='Quarterly Performance'!D$3),IFERROR('Target Schedule'!F45,""),""))</f>
        <v/>
      </c>
      <c r="AL43" s="243" t="str">
        <f>IF($C43="","",IF(AND(DataAsAt&lt;&gt;"Select Claim Period",DataAsAt&gt;='Quarterly Performance'!D$3),IFERROR('Actuals Achieved'!E45,""),""))</f>
        <v/>
      </c>
      <c r="AM43" s="243" t="str">
        <f t="shared" si="43"/>
        <v/>
      </c>
      <c r="AN43" s="248" t="str">
        <f t="shared" si="44"/>
        <v/>
      </c>
    </row>
    <row r="44" spans="1:40" ht="5.0999999999999996" customHeight="1" thickBot="1" x14ac:dyDescent="0.35">
      <c r="B44" s="22"/>
      <c r="C44" s="155"/>
      <c r="D44" s="213" t="str">
        <f>IF($C44="","",IF(AND(DataAsAt&lt;&gt;"Select Claim Period",DataAsAt&gt;='Cumulative Performance'!D$3),IFERROR(SUMPRODUCT(--('Actuals Achieved'!$G$3:$AH$3&lt;=D$3),'Actuals Achieved'!$G46:$AH46)/(SUMPRODUCT(--('Target Schedule'!$J$3:$U$3&lt;=D$3),'Target Schedule'!$J46:$U46)+'Target Schedule'!$G46),""),""))</f>
        <v/>
      </c>
      <c r="E44" s="213"/>
      <c r="F44" s="213"/>
      <c r="G44" s="213" t="str">
        <f>IF($C44="","",IF(AND(DataAsAt&lt;&gt;"Select Claim Period",DataAsAt&gt;='Cumulative Performance'!G$3),IFERROR(SUMPRODUCT(--('Actuals Achieved'!$G$3:$AH$3&lt;=G$3),'Actuals Achieved'!$G46:$AH46)/(SUMPRODUCT(--('Target Schedule'!$J$3:$U$3&lt;=G$3),'Target Schedule'!$J46:$U46)+'Target Schedule'!$G46),""),""))</f>
        <v/>
      </c>
      <c r="H44" s="213"/>
      <c r="I44" s="213"/>
      <c r="J44" s="213" t="str">
        <f>IF($C44="","",IF(AND(DataAsAt&lt;&gt;"Select Claim Period",DataAsAt&gt;='Cumulative Performance'!J$3),IFERROR(SUMPRODUCT(--('Actuals Achieved'!$G$3:$AH$3&lt;=J$3),'Actuals Achieved'!$G46:$AH46)/(SUMPRODUCT(--('Target Schedule'!$J$3:$U$3&lt;=J$3),'Target Schedule'!$J46:$U46)+'Target Schedule'!$G46),""),""))</f>
        <v/>
      </c>
      <c r="K44" s="213"/>
      <c r="L44" s="213"/>
      <c r="M44" s="213" t="str">
        <f>IF($C44="","",IF(AND(DataAsAt&lt;&gt;"Select Claim Period",DataAsAt&gt;='Cumulative Performance'!M$3),IFERROR(SUMPRODUCT(--('Actuals Achieved'!$G$3:$AH$3&lt;=M$3),'Actuals Achieved'!$G46:$AH46)/(SUMPRODUCT(--('Target Schedule'!$J$3:$U$3&lt;=M$3),'Target Schedule'!$J46:$U46)+'Target Schedule'!$G46),""),""))</f>
        <v/>
      </c>
      <c r="N44" s="213"/>
      <c r="O44" s="213"/>
      <c r="P44" s="213" t="str">
        <f>IF($C44="","",IF(AND(DataAsAt&lt;&gt;"Select Claim Period",DataAsAt&gt;='Cumulative Performance'!P$3),IFERROR(SUMPRODUCT(--('Actuals Achieved'!$G$3:$AH$3&lt;=P$3),'Actuals Achieved'!$G46:$AH46)/(SUMPRODUCT(--('Target Schedule'!$J$3:$U$3&lt;=P$3),'Target Schedule'!$J46:$U46)+'Target Schedule'!$G46),""),""))</f>
        <v/>
      </c>
      <c r="Q44" s="213"/>
      <c r="R44" s="213"/>
      <c r="S44" s="213" t="str">
        <f>IF($C44="","",IF(AND(DataAsAt&lt;&gt;"Select Claim Period",DataAsAt&gt;='Cumulative Performance'!S$3),IFERROR(SUMPRODUCT(--('Actuals Achieved'!$G$3:$AH$3&lt;=S$3),'Actuals Achieved'!$G46:$AH46)/(SUMPRODUCT(--('Target Schedule'!$J$3:$U$3&lt;=S$3),'Target Schedule'!$J46:$U46)+'Target Schedule'!$G46),""),""))</f>
        <v/>
      </c>
      <c r="T44" s="213"/>
      <c r="U44" s="213"/>
      <c r="V44" s="213" t="str">
        <f>IF($C44="","",IF(AND(DataAsAt&lt;&gt;"Select Claim Period",DataAsAt&gt;='Cumulative Performance'!V$3),IFERROR(SUMPRODUCT(--('Actuals Achieved'!$G$3:$AH$3&lt;=V$3),'Actuals Achieved'!$G46:$AH46)/(SUMPRODUCT(--('Target Schedule'!$J$3:$U$3&lt;=V$3),'Target Schedule'!$J46:$U46)+'Target Schedule'!$G46),""),""))</f>
        <v/>
      </c>
      <c r="W44" s="213"/>
      <c r="X44" s="213"/>
      <c r="Y44" s="213" t="str">
        <f>IF($C44="","",IF(AND(DataAsAt&lt;&gt;"Select Claim Period",DataAsAt&gt;='Cumulative Performance'!Y$3),IFERROR(SUMPRODUCT(--('Actuals Achieved'!$G$3:$AH$3&lt;=Y$3),'Actuals Achieved'!$G46:$AH46)/(SUMPRODUCT(--('Target Schedule'!$J$3:$U$3&lt;=Y$3),'Target Schedule'!$J46:$U46)+'Target Schedule'!$G46),""),""))</f>
        <v/>
      </c>
      <c r="Z44" s="213"/>
      <c r="AA44" s="213"/>
      <c r="AB44" s="213" t="str">
        <f>IF($C44="","",IF(AND(DataAsAt&lt;&gt;"Select Claim Period",DataAsAt&gt;='Cumulative Performance'!AB$3),IFERROR(SUMPRODUCT(--('Actuals Achieved'!$G$3:$AH$3&lt;=AB$3),'Actuals Achieved'!$G46:$AH46)/(SUMPRODUCT(--('Target Schedule'!$J$3:$U$3&lt;=AB$3),'Target Schedule'!$J46:$U46)+'Target Schedule'!$G46),""),""))</f>
        <v/>
      </c>
      <c r="AC44" s="213"/>
      <c r="AD44" s="213"/>
      <c r="AE44" s="213" t="str">
        <f>IF($C44="","",IF(AND(DataAsAt&lt;&gt;"Select Claim Period",DataAsAt&gt;='Cumulative Performance'!AE$3),IFERROR(SUMPRODUCT(--('Actuals Achieved'!$G$3:$AH$3&lt;=AE$3),'Actuals Achieved'!$G46:$AH46)/(SUMPRODUCT(--('Target Schedule'!$J$3:$U$3&lt;=AE$3),'Target Schedule'!$J46:$U46)+'Target Schedule'!$G46),""),""))</f>
        <v/>
      </c>
      <c r="AF44" s="213"/>
      <c r="AG44" s="213"/>
      <c r="AH44" s="223"/>
      <c r="AI44" s="223"/>
      <c r="AJ44" s="223"/>
      <c r="AK44" s="193"/>
      <c r="AL44" s="193"/>
      <c r="AM44" s="193"/>
      <c r="AN44" s="231"/>
    </row>
    <row r="45" spans="1:40" ht="16.5" customHeight="1" x14ac:dyDescent="0.3">
      <c r="A45" s="16"/>
      <c r="B45" s="364" t="s">
        <v>23</v>
      </c>
      <c r="C45" s="267" t="str">
        <f>IF('Target Schedule'!C47="","",'Target Schedule'!C47)</f>
        <v>BBO project participants achive &gt;10% more sustained employment outcomes than control groups</v>
      </c>
      <c r="D45" s="207" cm="1">
        <f t="array" ref="D45">IF($C45="","",IF(AND(DataAsAt&lt;&gt;"Select Claim Period",DataAsAt&gt;='Cumulative Performance'!D$3),IFERROR(SUMPRODUCT(--('Target Schedule'!$K$3:$U$3&lt;=D$3),'Target Schedule'!$K47:$U47),""),""))</f>
        <v>0</v>
      </c>
      <c r="E45" s="208" cm="1">
        <f t="array" ref="E45">IF($C45="","",IF(AND(DataAsAt&lt;&gt;"Select Claim Period",DataAsAt&gt;='Cumulative Performance'!D$3),IFERROR(SUMPRODUCT(--('Actuals Achieved'!$G$3:$AH$3&lt;=D$3),'Actuals Achieved'!$G47:$AH47),""),""))</f>
        <v>0</v>
      </c>
      <c r="F45" s="209" t="str" cm="1">
        <f t="array" ref="F45">IF($C45="","",IF(AND(DataAsAt&lt;&gt;"Select Claim Period",DataAsAt&gt;='Cumulative Performance'!D$3),IFERROR(SUMPRODUCT(--('Actuals Achieved'!$G$3:$AH$3&lt;=D$3),'Actuals Achieved'!$G47:$AH47)/(SUMPRODUCT(--('Target Schedule'!$L$3:$U$3&lt;=D$3),'Target Schedule'!$L47:$U47)+'Target Schedule'!$G47),""),""))</f>
        <v/>
      </c>
      <c r="G45" s="208" cm="1">
        <f t="array" ref="G45">IF($C45="","",IF(AND(DataAsAt&lt;&gt;"Select Claim Period",DataAsAt&gt;='Cumulative Performance'!G$3),IFERROR(SUMPRODUCT(--('Target Schedule'!$K$3:$U$3&lt;=G$3),'Target Schedule'!$K47:$U47),""),""))</f>
        <v>0</v>
      </c>
      <c r="H45" s="208" cm="1">
        <f t="array" ref="H45">IF($C45="","",IF(AND(DataAsAt&lt;&gt;"Select Claim Period",DataAsAt&gt;='Cumulative Performance'!G$3),IFERROR(SUMPRODUCT(--('Actuals Achieved'!$G$3:$AH$3&lt;=G$3),'Actuals Achieved'!$G47:$AH47),""),""))</f>
        <v>0</v>
      </c>
      <c r="I45" s="209" t="str" cm="1">
        <f t="array" ref="I45">IF($C45="","",IF(AND(DataAsAt&lt;&gt;"Select Claim Period",DataAsAt&gt;='Cumulative Performance'!G$3),IFERROR(SUMPRODUCT(--('Actuals Achieved'!$G$3:$AH$3&lt;=G$3),'Actuals Achieved'!$G47:$AH47)/(SUMPRODUCT(--('Target Schedule'!$L$3:$U$3&lt;=G$3),'Target Schedule'!$L47:$U47)+'Target Schedule'!$G47),""),""))</f>
        <v/>
      </c>
      <c r="J45" s="208" cm="1">
        <f t="array" ref="J45">IF($C45="","",IF(AND(DataAsAt&lt;&gt;"Select Claim Period",DataAsAt&gt;='Cumulative Performance'!J$3),IFERROR(SUMPRODUCT(--('Target Schedule'!$K$3:$U$3&lt;=J$3),'Target Schedule'!$K47:$U47),""),""))</f>
        <v>0</v>
      </c>
      <c r="K45" s="208" cm="1">
        <f t="array" ref="K45">IF($C45="","",IF(AND(DataAsAt&lt;&gt;"Select Claim Period",DataAsAt&gt;='Cumulative Performance'!J$3),IFERROR(SUMPRODUCT(--('Actuals Achieved'!$G$3:$AH$3&lt;=J$3),'Actuals Achieved'!$G47:$AH47),""),""))</f>
        <v>0</v>
      </c>
      <c r="L45" s="209" t="str" cm="1">
        <f t="array" ref="L45">IF($C45="","",IF(AND(DataAsAt&lt;&gt;"Select Claim Period",DataAsAt&gt;='Cumulative Performance'!J$3),IFERROR(SUMPRODUCT(--('Actuals Achieved'!$G$3:$AH$3&lt;=J$3),'Actuals Achieved'!$G47:$AH47)/(SUMPRODUCT(--('Target Schedule'!$L$3:$U$3&lt;=J$3),'Target Schedule'!$L47:$U47)+'Target Schedule'!$G47),""),""))</f>
        <v/>
      </c>
      <c r="M45" s="208" cm="1">
        <f t="array" ref="M45">IF($C45="","",IF(AND(DataAsAt&lt;&gt;"Select Claim Period",DataAsAt&gt;='Cumulative Performance'!M$3),IFERROR(SUMPRODUCT(--('Target Schedule'!$K$3:$U$3&lt;=M$3),'Target Schedule'!$K47:$U47),""),""))</f>
        <v>0</v>
      </c>
      <c r="N45" s="208" cm="1">
        <f t="array" ref="N45">IF($C45="","",IF(AND(DataAsAt&lt;&gt;"Select Claim Period",DataAsAt&gt;='Cumulative Performance'!M$3),IFERROR(SUMPRODUCT(--('Actuals Achieved'!$G$3:$AH$3&lt;=M$3),'Actuals Achieved'!$G47:$AH47),""),""))</f>
        <v>0</v>
      </c>
      <c r="O45" s="209" t="str" cm="1">
        <f t="array" ref="O45">IF($C45="","",IF(AND(DataAsAt&lt;&gt;"Select Claim Period",DataAsAt&gt;='Cumulative Performance'!M$3),IFERROR(SUMPRODUCT(--('Actuals Achieved'!$G$3:$AH$3&lt;=M$3),'Actuals Achieved'!$G47:$AH47)/(SUMPRODUCT(--('Target Schedule'!$L$3:$U$3&lt;=M$3),'Target Schedule'!$L47:$U47)+'Target Schedule'!$G47),""),""))</f>
        <v/>
      </c>
      <c r="P45" s="208" cm="1">
        <f t="array" ref="P45">IF($C45="","",IF(AND(DataAsAt&lt;&gt;"Select Claim Period",DataAsAt&gt;='Cumulative Performance'!P$3),IFERROR(SUMPRODUCT(--('Target Schedule'!$K$3:$U$3&lt;=P$3),'Target Schedule'!$K47:$U47),""),""))</f>
        <v>0</v>
      </c>
      <c r="Q45" s="208" cm="1">
        <f t="array" ref="Q45">IF($C45="","",IF(AND(DataAsAt&lt;&gt;"Select Claim Period",DataAsAt&gt;='Cumulative Performance'!P$3),IFERROR(SUMPRODUCT(--('Actuals Achieved'!$G$3:$AH$3&lt;=P$3),'Actuals Achieved'!$G47:$AH47),""),""))</f>
        <v>0</v>
      </c>
      <c r="R45" s="209" t="str" cm="1">
        <f t="array" ref="R45">IF($C45="","",IF(AND(DataAsAt&lt;&gt;"Select Claim Period",DataAsAt&gt;='Cumulative Performance'!P$3),IFERROR(SUMPRODUCT(--('Actuals Achieved'!$G$3:$AH$3&lt;=P$3),'Actuals Achieved'!$G47:$AH47)/(SUMPRODUCT(--('Target Schedule'!$L$3:$U$3&lt;=P$3),'Target Schedule'!$L47:$U47)+'Target Schedule'!$G47),""),""))</f>
        <v/>
      </c>
      <c r="S45" s="208" cm="1">
        <f t="array" ref="S45">IF($C45="","",IF(AND(DataAsAt&lt;&gt;"Select Claim Period",DataAsAt&gt;='Cumulative Performance'!S$3),IFERROR(SUMPRODUCT(--('Target Schedule'!$K$3:$U$3&lt;=S$3),'Target Schedule'!$K47:$U47),""),""))</f>
        <v>0</v>
      </c>
      <c r="T45" s="208" cm="1">
        <f t="array" ref="T45">IF($C45="","",IF(AND(DataAsAt&lt;&gt;"Select Claim Period",DataAsAt&gt;='Cumulative Performance'!S$3),IFERROR(SUMPRODUCT(--('Actuals Achieved'!$G$3:$AH$3&lt;=S$3),'Actuals Achieved'!$G47:$AH47),""),""))</f>
        <v>0</v>
      </c>
      <c r="U45" s="209" t="str" cm="1">
        <f t="array" ref="U45">IF($C45="","",IF(AND(DataAsAt&lt;&gt;"Select Claim Period",DataAsAt&gt;='Cumulative Performance'!S$3),IFERROR(SUMPRODUCT(--('Actuals Achieved'!$G$3:$AH$3&lt;=S$3),'Actuals Achieved'!$G47:$AH47)/(SUMPRODUCT(--('Target Schedule'!$L$3:$U$3&lt;=S$3),'Target Schedule'!$L47:$U47)+'Target Schedule'!$G47),""),""))</f>
        <v/>
      </c>
      <c r="V45" s="208" t="str" cm="1">
        <f t="array" ref="V45">IF($C45="","",IF(AND(DataAsAt&lt;&gt;"Select Claim Period",DataAsAt&gt;='Cumulative Performance'!V$3),IFERROR(SUMPRODUCT(--('Target Schedule'!$K$3:$U$3&lt;=V$3),'Target Schedule'!$K47:$U47),""),""))</f>
        <v/>
      </c>
      <c r="W45" s="208" t="str" cm="1">
        <f t="array" ref="W45">IF($C45="","",IF(AND(DataAsAt&lt;&gt;"Select Claim Period",DataAsAt&gt;='Cumulative Performance'!V$3),IFERROR(SUMPRODUCT(--('Actuals Achieved'!$G$3:$AH$3&lt;=V$3),'Actuals Achieved'!$G47:$AH47),""),""))</f>
        <v/>
      </c>
      <c r="X45" s="209" t="str" cm="1">
        <f t="array" ref="X45">IF($C45="","",IF(AND(DataAsAt&lt;&gt;"Select Claim Period",DataAsAt&gt;='Cumulative Performance'!V$3),IFERROR(SUMPRODUCT(--('Actuals Achieved'!$G$3:$AH$3&lt;=V$3),'Actuals Achieved'!$G47:$AH47)/(SUMPRODUCT(--('Target Schedule'!$L$3:$U$3&lt;=V$3),'Target Schedule'!$L47:$U47)+'Target Schedule'!$G47),""),""))</f>
        <v/>
      </c>
      <c r="Y45" s="208" t="str" cm="1">
        <f t="array" ref="Y45">IF($C45="","",IF(AND(DataAsAt&lt;&gt;"Select Claim Period",DataAsAt&gt;='Cumulative Performance'!Y$3),IFERROR(SUMPRODUCT(--('Target Schedule'!$K$3:$U$3&lt;=Y$3),'Target Schedule'!$K47:$U47),""),""))</f>
        <v/>
      </c>
      <c r="Z45" s="208" t="str" cm="1">
        <f t="array" ref="Z45">IF($C45="","",IF(AND(DataAsAt&lt;&gt;"Select Claim Period",DataAsAt&gt;='Cumulative Performance'!Y$3),IFERROR(SUMPRODUCT(--('Actuals Achieved'!$G$3:$AH$3&lt;=Y$3),'Actuals Achieved'!$G47:$AH47),""),""))</f>
        <v/>
      </c>
      <c r="AA45" s="209" t="str" cm="1">
        <f t="array" ref="AA45">IF($C45="","",IF(AND(DataAsAt&lt;&gt;"Select Claim Period",DataAsAt&gt;='Cumulative Performance'!Y$3),IFERROR(SUMPRODUCT(--('Actuals Achieved'!$G$3:$AH$3&lt;=Y$3),'Actuals Achieved'!$G47:$AH47)/(SUMPRODUCT(--('Target Schedule'!$L$3:$U$3&lt;=Y$3),'Target Schedule'!$L47:$U47)+'Target Schedule'!$G47),""),""))</f>
        <v/>
      </c>
      <c r="AB45" s="208" t="str" cm="1">
        <f t="array" ref="AB45">IF($C45="","",IF(AND(DataAsAt&lt;&gt;"Select Claim Period",DataAsAt&gt;='Cumulative Performance'!AB$3),IFERROR(SUMPRODUCT(--('Target Schedule'!$K$3:$U$3&lt;=AB$3),'Target Schedule'!$K47:$U47),""),""))</f>
        <v/>
      </c>
      <c r="AC45" s="208" t="str" cm="1">
        <f t="array" ref="AC45">IF($C45="","",IF(AND(DataAsAt&lt;&gt;"Select Claim Period",DataAsAt&gt;='Cumulative Performance'!AB$3),IFERROR(SUMPRODUCT(--('Actuals Achieved'!$G$3:$AH$3&lt;=AB$3),'Actuals Achieved'!$G47:$AH47),""),""))</f>
        <v/>
      </c>
      <c r="AD45" s="209" t="str" cm="1">
        <f t="array" ref="AD45">IF($C45="","",IF(AND(DataAsAt&lt;&gt;"Select Claim Period",DataAsAt&gt;='Cumulative Performance'!AB$3),IFERROR(SUMPRODUCT(--('Actuals Achieved'!$G$3:$AH$3&lt;=AB$3),'Actuals Achieved'!$G47:$AH47)/(SUMPRODUCT(--('Target Schedule'!$L$3:$U$3&lt;=AB$3),'Target Schedule'!$L47:$U47)+'Target Schedule'!$G47),""),""))</f>
        <v/>
      </c>
      <c r="AE45" s="208" t="str" cm="1">
        <f t="array" ref="AE45">IF($C45="","",IF(AND(DataAsAt&lt;&gt;"Select Claim Period",DataAsAt&gt;='Cumulative Performance'!AE$3),IFERROR(SUMPRODUCT(--('Target Schedule'!$K$3:$U$3&lt;=AE$3),'Target Schedule'!$K47:$U47),""),""))</f>
        <v/>
      </c>
      <c r="AF45" s="208" t="str" cm="1">
        <f t="array" ref="AF45">IF($C45="","",IF(AND(DataAsAt&lt;&gt;"Select Claim Period",DataAsAt&gt;='Cumulative Performance'!AE$3),IFERROR(SUMPRODUCT(--('Actuals Achieved'!$G$3:$AH$3&lt;=AE$3),'Actuals Achieved'!$G47:$AH47),""),""))</f>
        <v/>
      </c>
      <c r="AG45" s="232" t="str" cm="1">
        <f t="array" ref="AG45">IF($C45="","",IF(AND(DataAsAt&lt;&gt;"Select Claim Period",DataAsAt&gt;='Cumulative Performance'!AE$3),IFERROR(SUMPRODUCT(--('Actuals Achieved'!$G$3:$AH$3&lt;=AE$3),'Actuals Achieved'!$G47:$AH47)/(SUMPRODUCT(--('Target Schedule'!$L$3:$U$3&lt;=AE$3),'Target Schedule'!$L47:$U47)+'Target Schedule'!$G47),""),""))</f>
        <v/>
      </c>
      <c r="AH45" s="223"/>
      <c r="AI45" s="223"/>
      <c r="AJ45" s="223"/>
      <c r="AK45" s="233">
        <f>IF($C45="","",IF(AND(DataAsAt&lt;&gt;"Select Claim Period",DataAsAt&gt;='Quarterly Performance'!D$3),IFERROR('Target Schedule'!F47,""),""))</f>
        <v>0</v>
      </c>
      <c r="AL45" s="234">
        <f>IF($C45="","",IF(AND(DataAsAt&lt;&gt;"Select Claim Period",DataAsAt&gt;='Quarterly Performance'!D$3),IFERROR('Actuals Achieved'!E47,""),""))</f>
        <v>0</v>
      </c>
      <c r="AM45" s="225">
        <f t="shared" ref="AM45:AM50" si="45">IFERROR(AL45-AK45,"")</f>
        <v>0</v>
      </c>
      <c r="AN45" s="235" t="str">
        <f>IFERROR(AL45/AK45,"")</f>
        <v/>
      </c>
    </row>
    <row r="46" spans="1:40" ht="33" x14ac:dyDescent="0.3">
      <c r="A46" s="16"/>
      <c r="B46" s="365"/>
      <c r="C46" s="268" t="str">
        <f>IF('Target Schedule'!C48="","",'Target Schedule'!C48)</f>
        <v>BBO project participants achive &gt;10% more training / qualification outcomes than control groups</v>
      </c>
      <c r="D46" s="200" cm="1">
        <f t="array" ref="D46">IF($C46="","",IF(AND(DataAsAt&lt;&gt;"Select Claim Period",DataAsAt&gt;='Cumulative Performance'!D$3),IFERROR(SUMPRODUCT(--('Target Schedule'!$K$3:$U$3&lt;=D$3),'Target Schedule'!$K48:$U48),""),""))</f>
        <v>0</v>
      </c>
      <c r="E46" s="201" cm="1">
        <f t="array" ref="E46">IF($C46="","",IF(AND(DataAsAt&lt;&gt;"Select Claim Period",DataAsAt&gt;='Cumulative Performance'!D$3),IFERROR(SUMPRODUCT(--('Actuals Achieved'!$G$3:$AH$3&lt;=D$3),'Actuals Achieved'!$G48:$AH48),""),""))</f>
        <v>0</v>
      </c>
      <c r="F46" s="202" t="str" cm="1">
        <f t="array" ref="F46">IF($C46="","",IF(AND(DataAsAt&lt;&gt;"Select Claim Period",DataAsAt&gt;='Cumulative Performance'!D$3),IFERROR(SUMPRODUCT(--('Actuals Achieved'!$G$3:$AH$3&lt;=D$3),'Actuals Achieved'!$G48:$AH48)/(SUMPRODUCT(--('Target Schedule'!$L$3:$U$3&lt;=D$3),'Target Schedule'!$L48:$U48)+'Target Schedule'!$G48),""),""))</f>
        <v/>
      </c>
      <c r="G46" s="201" cm="1">
        <f t="array" ref="G46">IF($C46="","",IF(AND(DataAsAt&lt;&gt;"Select Claim Period",DataAsAt&gt;='Cumulative Performance'!G$3),IFERROR(SUMPRODUCT(--('Target Schedule'!$K$3:$U$3&lt;=G$3),'Target Schedule'!$K48:$U48),""),""))</f>
        <v>0</v>
      </c>
      <c r="H46" s="201" cm="1">
        <f t="array" ref="H46">IF($C46="","",IF(AND(DataAsAt&lt;&gt;"Select Claim Period",DataAsAt&gt;='Cumulative Performance'!G$3),IFERROR(SUMPRODUCT(--('Actuals Achieved'!$G$3:$AH$3&lt;=G$3),'Actuals Achieved'!$G48:$AH48),""),""))</f>
        <v>0</v>
      </c>
      <c r="I46" s="202" t="str" cm="1">
        <f t="array" ref="I46">IF($C46="","",IF(AND(DataAsAt&lt;&gt;"Select Claim Period",DataAsAt&gt;='Cumulative Performance'!G$3),IFERROR(SUMPRODUCT(--('Actuals Achieved'!$G$3:$AH$3&lt;=G$3),'Actuals Achieved'!$G48:$AH48)/(SUMPRODUCT(--('Target Schedule'!$L$3:$U$3&lt;=G$3),'Target Schedule'!$L48:$U48)+'Target Schedule'!$G48),""),""))</f>
        <v/>
      </c>
      <c r="J46" s="201" cm="1">
        <f t="array" ref="J46">IF($C46="","",IF(AND(DataAsAt&lt;&gt;"Select Claim Period",DataAsAt&gt;='Cumulative Performance'!J$3),IFERROR(SUMPRODUCT(--('Target Schedule'!$K$3:$U$3&lt;=J$3),'Target Schedule'!$K48:$U48),""),""))</f>
        <v>0</v>
      </c>
      <c r="K46" s="201" cm="1">
        <f t="array" ref="K46">IF($C46="","",IF(AND(DataAsAt&lt;&gt;"Select Claim Period",DataAsAt&gt;='Cumulative Performance'!J$3),IFERROR(SUMPRODUCT(--('Actuals Achieved'!$G$3:$AH$3&lt;=J$3),'Actuals Achieved'!$G48:$AH48),""),""))</f>
        <v>0</v>
      </c>
      <c r="L46" s="202" t="str" cm="1">
        <f t="array" ref="L46">IF($C46="","",IF(AND(DataAsAt&lt;&gt;"Select Claim Period",DataAsAt&gt;='Cumulative Performance'!J$3),IFERROR(SUMPRODUCT(--('Actuals Achieved'!$G$3:$AH$3&lt;=J$3),'Actuals Achieved'!$G48:$AH48)/(SUMPRODUCT(--('Target Schedule'!$L$3:$U$3&lt;=J$3),'Target Schedule'!$L48:$U48)+'Target Schedule'!$G48),""),""))</f>
        <v/>
      </c>
      <c r="M46" s="201" cm="1">
        <f t="array" ref="M46">IF($C46="","",IF(AND(DataAsAt&lt;&gt;"Select Claim Period",DataAsAt&gt;='Cumulative Performance'!M$3),IFERROR(SUMPRODUCT(--('Target Schedule'!$K$3:$U$3&lt;=M$3),'Target Schedule'!$K48:$U48),""),""))</f>
        <v>0</v>
      </c>
      <c r="N46" s="201" cm="1">
        <f t="array" ref="N46">IF($C46="","",IF(AND(DataAsAt&lt;&gt;"Select Claim Period",DataAsAt&gt;='Cumulative Performance'!M$3),IFERROR(SUMPRODUCT(--('Actuals Achieved'!$G$3:$AH$3&lt;=M$3),'Actuals Achieved'!$G48:$AH48),""),""))</f>
        <v>0</v>
      </c>
      <c r="O46" s="202" t="str" cm="1">
        <f t="array" ref="O46">IF($C46="","",IF(AND(DataAsAt&lt;&gt;"Select Claim Period",DataAsAt&gt;='Cumulative Performance'!M$3),IFERROR(SUMPRODUCT(--('Actuals Achieved'!$G$3:$AH$3&lt;=M$3),'Actuals Achieved'!$G48:$AH48)/(SUMPRODUCT(--('Target Schedule'!$L$3:$U$3&lt;=M$3),'Target Schedule'!$L48:$U48)+'Target Schedule'!$G48),""),""))</f>
        <v/>
      </c>
      <c r="P46" s="201" cm="1">
        <f t="array" ref="P46">IF($C46="","",IF(AND(DataAsAt&lt;&gt;"Select Claim Period",DataAsAt&gt;='Cumulative Performance'!P$3),IFERROR(SUMPRODUCT(--('Target Schedule'!$K$3:$U$3&lt;=P$3),'Target Schedule'!$K48:$U48),""),""))</f>
        <v>0</v>
      </c>
      <c r="Q46" s="201" cm="1">
        <f t="array" ref="Q46">IF($C46="","",IF(AND(DataAsAt&lt;&gt;"Select Claim Period",DataAsAt&gt;='Cumulative Performance'!P$3),IFERROR(SUMPRODUCT(--('Actuals Achieved'!$G$3:$AH$3&lt;=P$3),'Actuals Achieved'!$G48:$AH48),""),""))</f>
        <v>0</v>
      </c>
      <c r="R46" s="202" t="str" cm="1">
        <f t="array" ref="R46">IF($C46="","",IF(AND(DataAsAt&lt;&gt;"Select Claim Period",DataAsAt&gt;='Cumulative Performance'!P$3),IFERROR(SUMPRODUCT(--('Actuals Achieved'!$G$3:$AH$3&lt;=P$3),'Actuals Achieved'!$G48:$AH48)/(SUMPRODUCT(--('Target Schedule'!$L$3:$U$3&lt;=P$3),'Target Schedule'!$L48:$U48)+'Target Schedule'!$G48),""),""))</f>
        <v/>
      </c>
      <c r="S46" s="201" cm="1">
        <f t="array" ref="S46">IF($C46="","",IF(AND(DataAsAt&lt;&gt;"Select Claim Period",DataAsAt&gt;='Cumulative Performance'!S$3),IFERROR(SUMPRODUCT(--('Target Schedule'!$K$3:$U$3&lt;=S$3),'Target Schedule'!$K48:$U48),""),""))</f>
        <v>0</v>
      </c>
      <c r="T46" s="201" cm="1">
        <f t="array" ref="T46">IF($C46="","",IF(AND(DataAsAt&lt;&gt;"Select Claim Period",DataAsAt&gt;='Cumulative Performance'!S$3),IFERROR(SUMPRODUCT(--('Actuals Achieved'!$G$3:$AH$3&lt;=S$3),'Actuals Achieved'!$G48:$AH48),""),""))</f>
        <v>0</v>
      </c>
      <c r="U46" s="202" t="str" cm="1">
        <f t="array" ref="U46">IF($C46="","",IF(AND(DataAsAt&lt;&gt;"Select Claim Period",DataAsAt&gt;='Cumulative Performance'!S$3),IFERROR(SUMPRODUCT(--('Actuals Achieved'!$G$3:$AH$3&lt;=S$3),'Actuals Achieved'!$G48:$AH48)/(SUMPRODUCT(--('Target Schedule'!$L$3:$U$3&lt;=S$3),'Target Schedule'!$L48:$U48)+'Target Schedule'!$G48),""),""))</f>
        <v/>
      </c>
      <c r="V46" s="201" t="str" cm="1">
        <f t="array" ref="V46">IF($C46="","",IF(AND(DataAsAt&lt;&gt;"Select Claim Period",DataAsAt&gt;='Cumulative Performance'!V$3),IFERROR(SUMPRODUCT(--('Target Schedule'!$K$3:$U$3&lt;=V$3),'Target Schedule'!$K48:$U48),""),""))</f>
        <v/>
      </c>
      <c r="W46" s="201" t="str" cm="1">
        <f t="array" ref="W46">IF($C46="","",IF(AND(DataAsAt&lt;&gt;"Select Claim Period",DataAsAt&gt;='Cumulative Performance'!V$3),IFERROR(SUMPRODUCT(--('Actuals Achieved'!$G$3:$AH$3&lt;=V$3),'Actuals Achieved'!$G48:$AH48),""),""))</f>
        <v/>
      </c>
      <c r="X46" s="202" t="str" cm="1">
        <f t="array" ref="X46">IF($C46="","",IF(AND(DataAsAt&lt;&gt;"Select Claim Period",DataAsAt&gt;='Cumulative Performance'!V$3),IFERROR(SUMPRODUCT(--('Actuals Achieved'!$G$3:$AH$3&lt;=V$3),'Actuals Achieved'!$G48:$AH48)/(SUMPRODUCT(--('Target Schedule'!$L$3:$U$3&lt;=V$3),'Target Schedule'!$L48:$U48)+'Target Schedule'!$G48),""),""))</f>
        <v/>
      </c>
      <c r="Y46" s="201" t="str" cm="1">
        <f t="array" ref="Y46">IF($C46="","",IF(AND(DataAsAt&lt;&gt;"Select Claim Period",DataAsAt&gt;='Cumulative Performance'!Y$3),IFERROR(SUMPRODUCT(--('Target Schedule'!$K$3:$U$3&lt;=Y$3),'Target Schedule'!$K48:$U48),""),""))</f>
        <v/>
      </c>
      <c r="Z46" s="201" t="str" cm="1">
        <f t="array" ref="Z46">IF($C46="","",IF(AND(DataAsAt&lt;&gt;"Select Claim Period",DataAsAt&gt;='Cumulative Performance'!Y$3),IFERROR(SUMPRODUCT(--('Actuals Achieved'!$G$3:$AH$3&lt;=Y$3),'Actuals Achieved'!$G48:$AH48),""),""))</f>
        <v/>
      </c>
      <c r="AA46" s="202" t="str" cm="1">
        <f t="array" ref="AA46">IF($C46="","",IF(AND(DataAsAt&lt;&gt;"Select Claim Period",DataAsAt&gt;='Cumulative Performance'!Y$3),IFERROR(SUMPRODUCT(--('Actuals Achieved'!$G$3:$AH$3&lt;=Y$3),'Actuals Achieved'!$G48:$AH48)/(SUMPRODUCT(--('Target Schedule'!$L$3:$U$3&lt;=Y$3),'Target Schedule'!$L48:$U48)+'Target Schedule'!$G48),""),""))</f>
        <v/>
      </c>
      <c r="AB46" s="201" t="str" cm="1">
        <f t="array" ref="AB46">IF($C46="","",IF(AND(DataAsAt&lt;&gt;"Select Claim Period",DataAsAt&gt;='Cumulative Performance'!AB$3),IFERROR(SUMPRODUCT(--('Target Schedule'!$K$3:$U$3&lt;=AB$3),'Target Schedule'!$K48:$U48),""),""))</f>
        <v/>
      </c>
      <c r="AC46" s="201" t="str" cm="1">
        <f t="array" ref="AC46">IF($C46="","",IF(AND(DataAsAt&lt;&gt;"Select Claim Period",DataAsAt&gt;='Cumulative Performance'!AB$3),IFERROR(SUMPRODUCT(--('Actuals Achieved'!$G$3:$AH$3&lt;=AB$3),'Actuals Achieved'!$G48:$AH48),""),""))</f>
        <v/>
      </c>
      <c r="AD46" s="202" t="str" cm="1">
        <f t="array" ref="AD46">IF($C46="","",IF(AND(DataAsAt&lt;&gt;"Select Claim Period",DataAsAt&gt;='Cumulative Performance'!AB$3),IFERROR(SUMPRODUCT(--('Actuals Achieved'!$G$3:$AH$3&lt;=AB$3),'Actuals Achieved'!$G48:$AH48)/(SUMPRODUCT(--('Target Schedule'!$L$3:$U$3&lt;=AB$3),'Target Schedule'!$L48:$U48)+'Target Schedule'!$G48),""),""))</f>
        <v/>
      </c>
      <c r="AE46" s="201" t="str" cm="1">
        <f t="array" ref="AE46">IF($C46="","",IF(AND(DataAsAt&lt;&gt;"Select Claim Period",DataAsAt&gt;='Cumulative Performance'!AE$3),IFERROR(SUMPRODUCT(--('Target Schedule'!$K$3:$U$3&lt;=AE$3),'Target Schedule'!$K48:$U48),""),""))</f>
        <v/>
      </c>
      <c r="AF46" s="201" t="str" cm="1">
        <f t="array" ref="AF46">IF($C46="","",IF(AND(DataAsAt&lt;&gt;"Select Claim Period",DataAsAt&gt;='Cumulative Performance'!AE$3),IFERROR(SUMPRODUCT(--('Actuals Achieved'!$G$3:$AH$3&lt;=AE$3),'Actuals Achieved'!$G48:$AH48),""),""))</f>
        <v/>
      </c>
      <c r="AG46" s="236" t="str" cm="1">
        <f t="array" ref="AG46">IF($C46="","",IF(AND(DataAsAt&lt;&gt;"Select Claim Period",DataAsAt&gt;='Cumulative Performance'!AE$3),IFERROR(SUMPRODUCT(--('Actuals Achieved'!$G$3:$AH$3&lt;=AE$3),'Actuals Achieved'!$G48:$AH48)/(SUMPRODUCT(--('Target Schedule'!$L$3:$U$3&lt;=AE$3),'Target Schedule'!$L48:$U48)+'Target Schedule'!$G48),""),""))</f>
        <v/>
      </c>
      <c r="AH46" s="223"/>
      <c r="AI46" s="223"/>
      <c r="AJ46" s="223"/>
      <c r="AK46" s="227">
        <f>IF($C46="","",IF(AND(DataAsAt&lt;&gt;"Select Claim Period",DataAsAt&gt;='Quarterly Performance'!D$3),IFERROR('Target Schedule'!F48,""),""))</f>
        <v>0</v>
      </c>
      <c r="AL46" s="228">
        <f>IF($C46="","",IF(AND(DataAsAt&lt;&gt;"Select Claim Period",DataAsAt&gt;='Quarterly Performance'!D$3),IFERROR('Actuals Achieved'!E48,""),""))</f>
        <v>0</v>
      </c>
      <c r="AM46" s="249">
        <f t="shared" si="45"/>
        <v>0</v>
      </c>
      <c r="AN46" s="229" t="str">
        <f t="shared" ref="AN46:AN50" si="46">IFERROR(AL46/AK46,"")</f>
        <v/>
      </c>
    </row>
    <row r="47" spans="1:40" ht="33" x14ac:dyDescent="0.3">
      <c r="A47" s="16"/>
      <c r="B47" s="365"/>
      <c r="C47" s="268" t="str">
        <f>IF('Target Schedule'!C49="","",'Target Schedule'!C49)</f>
        <v>BBO project participants report &gt;10% higher scores for satisfaction with support received than mainstream employment support control group</v>
      </c>
      <c r="D47" s="200" cm="1">
        <f t="array" ref="D47">IF($C47="","",IF(AND(DataAsAt&lt;&gt;"Select Claim Period",DataAsAt&gt;='Cumulative Performance'!D$3),IFERROR(SUMPRODUCT(--('Target Schedule'!$K$3:$U$3&lt;=D$3),'Target Schedule'!$K49:$U49),""),""))</f>
        <v>0</v>
      </c>
      <c r="E47" s="201" cm="1">
        <f t="array" ref="E47">IF($C47="","",IF(AND(DataAsAt&lt;&gt;"Select Claim Period",DataAsAt&gt;='Cumulative Performance'!D$3),IFERROR(SUMPRODUCT(--('Actuals Achieved'!$G$3:$AH$3&lt;=D$3),'Actuals Achieved'!$G49:$AH49),""),""))</f>
        <v>0</v>
      </c>
      <c r="F47" s="202" t="str" cm="1">
        <f t="array" ref="F47">IF($C47="","",IF(AND(DataAsAt&lt;&gt;"Select Claim Period",DataAsAt&gt;='Cumulative Performance'!D$3),IFERROR(SUMPRODUCT(--('Actuals Achieved'!$G$3:$AH$3&lt;=D$3),'Actuals Achieved'!$G49:$AH49)/(SUMPRODUCT(--('Target Schedule'!$L$3:$U$3&lt;=D$3),'Target Schedule'!$L49:$U49)+'Target Schedule'!$G49),""),""))</f>
        <v/>
      </c>
      <c r="G47" s="201" cm="1">
        <f t="array" ref="G47">IF($C47="","",IF(AND(DataAsAt&lt;&gt;"Select Claim Period",DataAsAt&gt;='Cumulative Performance'!G$3),IFERROR(SUMPRODUCT(--('Target Schedule'!$K$3:$U$3&lt;=G$3),'Target Schedule'!$K49:$U49),""),""))</f>
        <v>0</v>
      </c>
      <c r="H47" s="201" cm="1">
        <f t="array" ref="H47">IF($C47="","",IF(AND(DataAsAt&lt;&gt;"Select Claim Period",DataAsAt&gt;='Cumulative Performance'!G$3),IFERROR(SUMPRODUCT(--('Actuals Achieved'!$G$3:$AH$3&lt;=G$3),'Actuals Achieved'!$G49:$AH49),""),""))</f>
        <v>0</v>
      </c>
      <c r="I47" s="202" t="str" cm="1">
        <f t="array" ref="I47">IF($C47="","",IF(AND(DataAsAt&lt;&gt;"Select Claim Period",DataAsAt&gt;='Cumulative Performance'!G$3),IFERROR(SUMPRODUCT(--('Actuals Achieved'!$G$3:$AH$3&lt;=G$3),'Actuals Achieved'!$G49:$AH49)/(SUMPRODUCT(--('Target Schedule'!$L$3:$U$3&lt;=G$3),'Target Schedule'!$L49:$U49)+'Target Schedule'!$G49),""),""))</f>
        <v/>
      </c>
      <c r="J47" s="201" cm="1">
        <f t="array" ref="J47">IF($C47="","",IF(AND(DataAsAt&lt;&gt;"Select Claim Period",DataAsAt&gt;='Cumulative Performance'!J$3),IFERROR(SUMPRODUCT(--('Target Schedule'!$K$3:$U$3&lt;=J$3),'Target Schedule'!$K49:$U49),""),""))</f>
        <v>0</v>
      </c>
      <c r="K47" s="201" cm="1">
        <f t="array" ref="K47">IF($C47="","",IF(AND(DataAsAt&lt;&gt;"Select Claim Period",DataAsAt&gt;='Cumulative Performance'!J$3),IFERROR(SUMPRODUCT(--('Actuals Achieved'!$G$3:$AH$3&lt;=J$3),'Actuals Achieved'!$G49:$AH49),""),""))</f>
        <v>0</v>
      </c>
      <c r="L47" s="202" t="str" cm="1">
        <f t="array" ref="L47">IF($C47="","",IF(AND(DataAsAt&lt;&gt;"Select Claim Period",DataAsAt&gt;='Cumulative Performance'!J$3),IFERROR(SUMPRODUCT(--('Actuals Achieved'!$G$3:$AH$3&lt;=J$3),'Actuals Achieved'!$G49:$AH49)/(SUMPRODUCT(--('Target Schedule'!$L$3:$U$3&lt;=J$3),'Target Schedule'!$L49:$U49)+'Target Schedule'!$G49),""),""))</f>
        <v/>
      </c>
      <c r="M47" s="201" cm="1">
        <f t="array" ref="M47">IF($C47="","",IF(AND(DataAsAt&lt;&gt;"Select Claim Period",DataAsAt&gt;='Cumulative Performance'!M$3),IFERROR(SUMPRODUCT(--('Target Schedule'!$K$3:$U$3&lt;=M$3),'Target Schedule'!$K49:$U49),""),""))</f>
        <v>0</v>
      </c>
      <c r="N47" s="201" cm="1">
        <f t="array" ref="N47">IF($C47="","",IF(AND(DataAsAt&lt;&gt;"Select Claim Period",DataAsAt&gt;='Cumulative Performance'!M$3),IFERROR(SUMPRODUCT(--('Actuals Achieved'!$G$3:$AH$3&lt;=M$3),'Actuals Achieved'!$G49:$AH49),""),""))</f>
        <v>0</v>
      </c>
      <c r="O47" s="202" t="str" cm="1">
        <f t="array" ref="O47">IF($C47="","",IF(AND(DataAsAt&lt;&gt;"Select Claim Period",DataAsAt&gt;='Cumulative Performance'!M$3),IFERROR(SUMPRODUCT(--('Actuals Achieved'!$G$3:$AH$3&lt;=M$3),'Actuals Achieved'!$G49:$AH49)/(SUMPRODUCT(--('Target Schedule'!$L$3:$U$3&lt;=M$3),'Target Schedule'!$L49:$U49)+'Target Schedule'!$G49),""),""))</f>
        <v/>
      </c>
      <c r="P47" s="201" cm="1">
        <f t="array" ref="P47">IF($C47="","",IF(AND(DataAsAt&lt;&gt;"Select Claim Period",DataAsAt&gt;='Cumulative Performance'!P$3),IFERROR(SUMPRODUCT(--('Target Schedule'!$K$3:$U$3&lt;=P$3),'Target Schedule'!$K49:$U49),""),""))</f>
        <v>0</v>
      </c>
      <c r="Q47" s="201" cm="1">
        <f t="array" ref="Q47">IF($C47="","",IF(AND(DataAsAt&lt;&gt;"Select Claim Period",DataAsAt&gt;='Cumulative Performance'!P$3),IFERROR(SUMPRODUCT(--('Actuals Achieved'!$G$3:$AH$3&lt;=P$3),'Actuals Achieved'!$G49:$AH49),""),""))</f>
        <v>0</v>
      </c>
      <c r="R47" s="202" t="str" cm="1">
        <f t="array" ref="R47">IF($C47="","",IF(AND(DataAsAt&lt;&gt;"Select Claim Period",DataAsAt&gt;='Cumulative Performance'!P$3),IFERROR(SUMPRODUCT(--('Actuals Achieved'!$G$3:$AH$3&lt;=P$3),'Actuals Achieved'!$G49:$AH49)/(SUMPRODUCT(--('Target Schedule'!$L$3:$U$3&lt;=P$3),'Target Schedule'!$L49:$U49)+'Target Schedule'!$G49),""),""))</f>
        <v/>
      </c>
      <c r="S47" s="201" cm="1">
        <f t="array" ref="S47">IF($C47="","",IF(AND(DataAsAt&lt;&gt;"Select Claim Period",DataAsAt&gt;='Cumulative Performance'!S$3),IFERROR(SUMPRODUCT(--('Target Schedule'!$K$3:$U$3&lt;=S$3),'Target Schedule'!$K49:$U49),""),""))</f>
        <v>0</v>
      </c>
      <c r="T47" s="201" cm="1">
        <f t="array" ref="T47">IF($C47="","",IF(AND(DataAsAt&lt;&gt;"Select Claim Period",DataAsAt&gt;='Cumulative Performance'!S$3),IFERROR(SUMPRODUCT(--('Actuals Achieved'!$G$3:$AH$3&lt;=S$3),'Actuals Achieved'!$G49:$AH49),""),""))</f>
        <v>0</v>
      </c>
      <c r="U47" s="202" t="str" cm="1">
        <f t="array" ref="U47">IF($C47="","",IF(AND(DataAsAt&lt;&gt;"Select Claim Period",DataAsAt&gt;='Cumulative Performance'!S$3),IFERROR(SUMPRODUCT(--('Actuals Achieved'!$G$3:$AH$3&lt;=S$3),'Actuals Achieved'!$G49:$AH49)/(SUMPRODUCT(--('Target Schedule'!$L$3:$U$3&lt;=S$3),'Target Schedule'!$L49:$U49)+'Target Schedule'!$G49),""),""))</f>
        <v/>
      </c>
      <c r="V47" s="201" t="str" cm="1">
        <f t="array" ref="V47">IF($C47="","",IF(AND(DataAsAt&lt;&gt;"Select Claim Period",DataAsAt&gt;='Cumulative Performance'!V$3),IFERROR(SUMPRODUCT(--('Target Schedule'!$K$3:$U$3&lt;=V$3),'Target Schedule'!$K49:$U49),""),""))</f>
        <v/>
      </c>
      <c r="W47" s="201" t="str" cm="1">
        <f t="array" ref="W47">IF($C47="","",IF(AND(DataAsAt&lt;&gt;"Select Claim Period",DataAsAt&gt;='Cumulative Performance'!V$3),IFERROR(SUMPRODUCT(--('Actuals Achieved'!$G$3:$AH$3&lt;=V$3),'Actuals Achieved'!$G49:$AH49),""),""))</f>
        <v/>
      </c>
      <c r="X47" s="202" t="str" cm="1">
        <f t="array" ref="X47">IF($C47="","",IF(AND(DataAsAt&lt;&gt;"Select Claim Period",DataAsAt&gt;='Cumulative Performance'!V$3),IFERROR(SUMPRODUCT(--('Actuals Achieved'!$G$3:$AH$3&lt;=V$3),'Actuals Achieved'!$G49:$AH49)/(SUMPRODUCT(--('Target Schedule'!$L$3:$U$3&lt;=V$3),'Target Schedule'!$L49:$U49)+'Target Schedule'!$G49),""),""))</f>
        <v/>
      </c>
      <c r="Y47" s="201" t="str" cm="1">
        <f t="array" ref="Y47">IF($C47="","",IF(AND(DataAsAt&lt;&gt;"Select Claim Period",DataAsAt&gt;='Cumulative Performance'!Y$3),IFERROR(SUMPRODUCT(--('Target Schedule'!$K$3:$U$3&lt;=Y$3),'Target Schedule'!$K49:$U49),""),""))</f>
        <v/>
      </c>
      <c r="Z47" s="201" t="str" cm="1">
        <f t="array" ref="Z47">IF($C47="","",IF(AND(DataAsAt&lt;&gt;"Select Claim Period",DataAsAt&gt;='Cumulative Performance'!Y$3),IFERROR(SUMPRODUCT(--('Actuals Achieved'!$G$3:$AH$3&lt;=Y$3),'Actuals Achieved'!$G49:$AH49),""),""))</f>
        <v/>
      </c>
      <c r="AA47" s="202" t="str" cm="1">
        <f t="array" ref="AA47">IF($C47="","",IF(AND(DataAsAt&lt;&gt;"Select Claim Period",DataAsAt&gt;='Cumulative Performance'!Y$3),IFERROR(SUMPRODUCT(--('Actuals Achieved'!$G$3:$AH$3&lt;=Y$3),'Actuals Achieved'!$G49:$AH49)/(SUMPRODUCT(--('Target Schedule'!$L$3:$U$3&lt;=Y$3),'Target Schedule'!$L49:$U49)+'Target Schedule'!$G49),""),""))</f>
        <v/>
      </c>
      <c r="AB47" s="201" t="str" cm="1">
        <f t="array" ref="AB47">IF($C47="","",IF(AND(DataAsAt&lt;&gt;"Select Claim Period",DataAsAt&gt;='Cumulative Performance'!AB$3),IFERROR(SUMPRODUCT(--('Target Schedule'!$K$3:$U$3&lt;=AB$3),'Target Schedule'!$K49:$U49),""),""))</f>
        <v/>
      </c>
      <c r="AC47" s="201" t="str" cm="1">
        <f t="array" ref="AC47">IF($C47="","",IF(AND(DataAsAt&lt;&gt;"Select Claim Period",DataAsAt&gt;='Cumulative Performance'!AB$3),IFERROR(SUMPRODUCT(--('Actuals Achieved'!$G$3:$AH$3&lt;=AB$3),'Actuals Achieved'!$G49:$AH49),""),""))</f>
        <v/>
      </c>
      <c r="AD47" s="202" t="str" cm="1">
        <f t="array" ref="AD47">IF($C47="","",IF(AND(DataAsAt&lt;&gt;"Select Claim Period",DataAsAt&gt;='Cumulative Performance'!AB$3),IFERROR(SUMPRODUCT(--('Actuals Achieved'!$G$3:$AH$3&lt;=AB$3),'Actuals Achieved'!$G49:$AH49)/(SUMPRODUCT(--('Target Schedule'!$L$3:$U$3&lt;=AB$3),'Target Schedule'!$L49:$U49)+'Target Schedule'!$G49),""),""))</f>
        <v/>
      </c>
      <c r="AE47" s="201" t="str" cm="1">
        <f t="array" ref="AE47">IF($C47="","",IF(AND(DataAsAt&lt;&gt;"Select Claim Period",DataAsAt&gt;='Cumulative Performance'!AE$3),IFERROR(SUMPRODUCT(--('Target Schedule'!$K$3:$U$3&lt;=AE$3),'Target Schedule'!$K49:$U49),""),""))</f>
        <v/>
      </c>
      <c r="AF47" s="201" t="str" cm="1">
        <f t="array" ref="AF47">IF($C47="","",IF(AND(DataAsAt&lt;&gt;"Select Claim Period",DataAsAt&gt;='Cumulative Performance'!AE$3),IFERROR(SUMPRODUCT(--('Actuals Achieved'!$G$3:$AH$3&lt;=AE$3),'Actuals Achieved'!$G49:$AH49),""),""))</f>
        <v/>
      </c>
      <c r="AG47" s="236" t="str" cm="1">
        <f t="array" ref="AG47">IF($C47="","",IF(AND(DataAsAt&lt;&gt;"Select Claim Period",DataAsAt&gt;='Cumulative Performance'!AE$3),IFERROR(SUMPRODUCT(--('Actuals Achieved'!$G$3:$AH$3&lt;=AE$3),'Actuals Achieved'!$G49:$AH49)/(SUMPRODUCT(--('Target Schedule'!$L$3:$U$3&lt;=AE$3),'Target Schedule'!$L49:$U49)+'Target Schedule'!$G49),""),""))</f>
        <v/>
      </c>
      <c r="AH47" s="223"/>
      <c r="AI47" s="223"/>
      <c r="AJ47" s="223"/>
      <c r="AK47" s="227">
        <f>IF($C47="","",IF(AND(DataAsAt&lt;&gt;"Select Claim Period",DataAsAt&gt;='Quarterly Performance'!D$3),IFERROR('Target Schedule'!F49,""),""))</f>
        <v>0</v>
      </c>
      <c r="AL47" s="219">
        <f>IF($C47="","",IF(AND(DataAsAt&lt;&gt;"Select Claim Period",DataAsAt&gt;='Quarterly Performance'!D$3),IFERROR('Actuals Achieved'!E49,""),""))</f>
        <v>0</v>
      </c>
      <c r="AM47" s="249">
        <f t="shared" si="45"/>
        <v>0</v>
      </c>
      <c r="AN47" s="229" t="str">
        <f t="shared" si="46"/>
        <v/>
      </c>
    </row>
    <row r="48" spans="1:40" x14ac:dyDescent="0.3">
      <c r="A48" s="16"/>
      <c r="B48" s="365"/>
      <c r="C48" s="276" t="str">
        <f>IF('Target Schedule'!C50="","",'Target Schedule'!C50)</f>
        <v/>
      </c>
      <c r="D48" s="200" t="str" cm="1">
        <f t="array" ref="D48">IF($C48="","",IF(AND(DataAsAt&lt;&gt;"Select Claim Period",DataAsAt&gt;='Cumulative Performance'!D$3),IFERROR(SUMPRODUCT(--('Target Schedule'!$K$3:$U$3&lt;=D$3),'Target Schedule'!$K50:$U50),""),""))</f>
        <v/>
      </c>
      <c r="E48" s="201" t="str" cm="1">
        <f t="array" ref="E48">IF($C48="","",IF(AND(DataAsAt&lt;&gt;"Select Claim Period",DataAsAt&gt;='Cumulative Performance'!D$3),IFERROR(SUMPRODUCT(--('Actuals Achieved'!$G$3:$AH$3&lt;=D$3),'Actuals Achieved'!$G50:$AH50),""),""))</f>
        <v/>
      </c>
      <c r="F48" s="202" t="str" cm="1">
        <f t="array" ref="F48">IF($C48="","",IF(AND(DataAsAt&lt;&gt;"Select Claim Period",DataAsAt&gt;='Cumulative Performance'!D$3),IFERROR(SUMPRODUCT(--('Actuals Achieved'!$G$3:$AH$3&lt;=D$3),'Actuals Achieved'!$G50:$AH50)/(SUMPRODUCT(--('Target Schedule'!$L$3:$U$3&lt;=D$3),'Target Schedule'!$L50:$U50)+'Target Schedule'!$G50),""),""))</f>
        <v/>
      </c>
      <c r="G48" s="201" t="str" cm="1">
        <f t="array" ref="G48">IF($C48="","",IF(AND(DataAsAt&lt;&gt;"Select Claim Period",DataAsAt&gt;='Cumulative Performance'!G$3),IFERROR(SUMPRODUCT(--('Target Schedule'!$K$3:$U$3&lt;=G$3),'Target Schedule'!$K50:$U50),""),""))</f>
        <v/>
      </c>
      <c r="H48" s="201" t="str" cm="1">
        <f t="array" ref="H48">IF($C48="","",IF(AND(DataAsAt&lt;&gt;"Select Claim Period",DataAsAt&gt;='Cumulative Performance'!G$3),IFERROR(SUMPRODUCT(--('Actuals Achieved'!$G$3:$AH$3&lt;=G$3),'Actuals Achieved'!$G50:$AH50),""),""))</f>
        <v/>
      </c>
      <c r="I48" s="202" t="str" cm="1">
        <f t="array" ref="I48">IF($C48="","",IF(AND(DataAsAt&lt;&gt;"Select Claim Period",DataAsAt&gt;='Cumulative Performance'!G$3),IFERROR(SUMPRODUCT(--('Actuals Achieved'!$G$3:$AH$3&lt;=G$3),'Actuals Achieved'!$G50:$AH50)/(SUMPRODUCT(--('Target Schedule'!$L$3:$U$3&lt;=G$3),'Target Schedule'!$L50:$U50)+'Target Schedule'!$G50),""),""))</f>
        <v/>
      </c>
      <c r="J48" s="201" t="str" cm="1">
        <f t="array" ref="J48">IF($C48="","",IF(AND(DataAsAt&lt;&gt;"Select Claim Period",DataAsAt&gt;='Cumulative Performance'!J$3),IFERROR(SUMPRODUCT(--('Target Schedule'!$K$3:$U$3&lt;=J$3),'Target Schedule'!$K50:$U50),""),""))</f>
        <v/>
      </c>
      <c r="K48" s="201" t="str" cm="1">
        <f t="array" ref="K48">IF($C48="","",IF(AND(DataAsAt&lt;&gt;"Select Claim Period",DataAsAt&gt;='Cumulative Performance'!J$3),IFERROR(SUMPRODUCT(--('Actuals Achieved'!$G$3:$AH$3&lt;=J$3),'Actuals Achieved'!$G50:$AH50),""),""))</f>
        <v/>
      </c>
      <c r="L48" s="202" t="str" cm="1">
        <f t="array" ref="L48">IF($C48="","",IF(AND(DataAsAt&lt;&gt;"Select Claim Period",DataAsAt&gt;='Cumulative Performance'!J$3),IFERROR(SUMPRODUCT(--('Actuals Achieved'!$G$3:$AH$3&lt;=J$3),'Actuals Achieved'!$G50:$AH50)/(SUMPRODUCT(--('Target Schedule'!$L$3:$U$3&lt;=J$3),'Target Schedule'!$L50:$U50)+'Target Schedule'!$G50),""),""))</f>
        <v/>
      </c>
      <c r="M48" s="201" t="str" cm="1">
        <f t="array" ref="M48">IF($C48="","",IF(AND(DataAsAt&lt;&gt;"Select Claim Period",DataAsAt&gt;='Cumulative Performance'!M$3),IFERROR(SUMPRODUCT(--('Target Schedule'!$K$3:$U$3&lt;=M$3),'Target Schedule'!$K50:$U50),""),""))</f>
        <v/>
      </c>
      <c r="N48" s="201" t="str" cm="1">
        <f t="array" ref="N48">IF($C48="","",IF(AND(DataAsAt&lt;&gt;"Select Claim Period",DataAsAt&gt;='Cumulative Performance'!M$3),IFERROR(SUMPRODUCT(--('Actuals Achieved'!$G$3:$AH$3&lt;=M$3),'Actuals Achieved'!$G50:$AH50),""),""))</f>
        <v/>
      </c>
      <c r="O48" s="202" t="str" cm="1">
        <f t="array" ref="O48">IF($C48="","",IF(AND(DataAsAt&lt;&gt;"Select Claim Period",DataAsAt&gt;='Cumulative Performance'!M$3),IFERROR(SUMPRODUCT(--('Actuals Achieved'!$G$3:$AH$3&lt;=M$3),'Actuals Achieved'!$G50:$AH50)/(SUMPRODUCT(--('Target Schedule'!$L$3:$U$3&lt;=M$3),'Target Schedule'!$L50:$U50)+'Target Schedule'!$G50),""),""))</f>
        <v/>
      </c>
      <c r="P48" s="201" t="str" cm="1">
        <f t="array" ref="P48">IF($C48="","",IF(AND(DataAsAt&lt;&gt;"Select Claim Period",DataAsAt&gt;='Cumulative Performance'!P$3),IFERROR(SUMPRODUCT(--('Target Schedule'!$K$3:$U$3&lt;=P$3),'Target Schedule'!$K50:$U50),""),""))</f>
        <v/>
      </c>
      <c r="Q48" s="201" t="str" cm="1">
        <f t="array" ref="Q48">IF($C48="","",IF(AND(DataAsAt&lt;&gt;"Select Claim Period",DataAsAt&gt;='Cumulative Performance'!P$3),IFERROR(SUMPRODUCT(--('Actuals Achieved'!$G$3:$AH$3&lt;=P$3),'Actuals Achieved'!$G50:$AH50),""),""))</f>
        <v/>
      </c>
      <c r="R48" s="202" t="str" cm="1">
        <f t="array" ref="R48">IF($C48="","",IF(AND(DataAsAt&lt;&gt;"Select Claim Period",DataAsAt&gt;='Cumulative Performance'!P$3),IFERROR(SUMPRODUCT(--('Actuals Achieved'!$G$3:$AH$3&lt;=P$3),'Actuals Achieved'!$G50:$AH50)/(SUMPRODUCT(--('Target Schedule'!$L$3:$U$3&lt;=P$3),'Target Schedule'!$L50:$U50)+'Target Schedule'!$G50),""),""))</f>
        <v/>
      </c>
      <c r="S48" s="201" t="str" cm="1">
        <f t="array" ref="S48">IF($C48="","",IF(AND(DataAsAt&lt;&gt;"Select Claim Period",DataAsAt&gt;='Cumulative Performance'!S$3),IFERROR(SUMPRODUCT(--('Target Schedule'!$K$3:$U$3&lt;=S$3),'Target Schedule'!$K50:$U50),""),""))</f>
        <v/>
      </c>
      <c r="T48" s="201" t="str" cm="1">
        <f t="array" ref="T48">IF($C48="","",IF(AND(DataAsAt&lt;&gt;"Select Claim Period",DataAsAt&gt;='Cumulative Performance'!S$3),IFERROR(SUMPRODUCT(--('Actuals Achieved'!$G$3:$AH$3&lt;=S$3),'Actuals Achieved'!$G50:$AH50),""),""))</f>
        <v/>
      </c>
      <c r="U48" s="202" t="str" cm="1">
        <f t="array" ref="U48">IF($C48="","",IF(AND(DataAsAt&lt;&gt;"Select Claim Period",DataAsAt&gt;='Cumulative Performance'!S$3),IFERROR(SUMPRODUCT(--('Actuals Achieved'!$G$3:$AH$3&lt;=S$3),'Actuals Achieved'!$G50:$AH50)/(SUMPRODUCT(--('Target Schedule'!$L$3:$U$3&lt;=S$3),'Target Schedule'!$L50:$U50)+'Target Schedule'!$G50),""),""))</f>
        <v/>
      </c>
      <c r="V48" s="201" t="str" cm="1">
        <f t="array" ref="V48">IF($C48="","",IF(AND(DataAsAt&lt;&gt;"Select Claim Period",DataAsAt&gt;='Cumulative Performance'!V$3),IFERROR(SUMPRODUCT(--('Target Schedule'!$K$3:$U$3&lt;=V$3),'Target Schedule'!$K50:$U50),""),""))</f>
        <v/>
      </c>
      <c r="W48" s="201" t="str" cm="1">
        <f t="array" ref="W48">IF($C48="","",IF(AND(DataAsAt&lt;&gt;"Select Claim Period",DataAsAt&gt;='Cumulative Performance'!V$3),IFERROR(SUMPRODUCT(--('Actuals Achieved'!$G$3:$AH$3&lt;=V$3),'Actuals Achieved'!$G50:$AH50),""),""))</f>
        <v/>
      </c>
      <c r="X48" s="202" t="str" cm="1">
        <f t="array" ref="X48">IF($C48="","",IF(AND(DataAsAt&lt;&gt;"Select Claim Period",DataAsAt&gt;='Cumulative Performance'!V$3),IFERROR(SUMPRODUCT(--('Actuals Achieved'!$G$3:$AH$3&lt;=V$3),'Actuals Achieved'!$G50:$AH50)/(SUMPRODUCT(--('Target Schedule'!$L$3:$U$3&lt;=V$3),'Target Schedule'!$L50:$U50)+'Target Schedule'!$G50),""),""))</f>
        <v/>
      </c>
      <c r="Y48" s="201" t="str" cm="1">
        <f t="array" ref="Y48">IF($C48="","",IF(AND(DataAsAt&lt;&gt;"Select Claim Period",DataAsAt&gt;='Cumulative Performance'!Y$3),IFERROR(SUMPRODUCT(--('Target Schedule'!$K$3:$U$3&lt;=Y$3),'Target Schedule'!$K50:$U50),""),""))</f>
        <v/>
      </c>
      <c r="Z48" s="201" t="str" cm="1">
        <f t="array" ref="Z48">IF($C48="","",IF(AND(DataAsAt&lt;&gt;"Select Claim Period",DataAsAt&gt;='Cumulative Performance'!Y$3),IFERROR(SUMPRODUCT(--('Actuals Achieved'!$G$3:$AH$3&lt;=Y$3),'Actuals Achieved'!$G50:$AH50),""),""))</f>
        <v/>
      </c>
      <c r="AA48" s="202" t="str" cm="1">
        <f t="array" ref="AA48">IF($C48="","",IF(AND(DataAsAt&lt;&gt;"Select Claim Period",DataAsAt&gt;='Cumulative Performance'!Y$3),IFERROR(SUMPRODUCT(--('Actuals Achieved'!$G$3:$AH$3&lt;=Y$3),'Actuals Achieved'!$G50:$AH50)/(SUMPRODUCT(--('Target Schedule'!$L$3:$U$3&lt;=Y$3),'Target Schedule'!$L50:$U50)+'Target Schedule'!$G50),""),""))</f>
        <v/>
      </c>
      <c r="AB48" s="201" t="str" cm="1">
        <f t="array" ref="AB48">IF($C48="","",IF(AND(DataAsAt&lt;&gt;"Select Claim Period",DataAsAt&gt;='Cumulative Performance'!AB$3),IFERROR(SUMPRODUCT(--('Target Schedule'!$K$3:$U$3&lt;=AB$3),'Target Schedule'!$K50:$U50),""),""))</f>
        <v/>
      </c>
      <c r="AC48" s="201" t="str" cm="1">
        <f t="array" ref="AC48">IF($C48="","",IF(AND(DataAsAt&lt;&gt;"Select Claim Period",DataAsAt&gt;='Cumulative Performance'!AB$3),IFERROR(SUMPRODUCT(--('Actuals Achieved'!$G$3:$AH$3&lt;=AB$3),'Actuals Achieved'!$G50:$AH50),""),""))</f>
        <v/>
      </c>
      <c r="AD48" s="202" t="str" cm="1">
        <f t="array" ref="AD48">IF($C48="","",IF(AND(DataAsAt&lt;&gt;"Select Claim Period",DataAsAt&gt;='Cumulative Performance'!AB$3),IFERROR(SUMPRODUCT(--('Actuals Achieved'!$G$3:$AH$3&lt;=AB$3),'Actuals Achieved'!$G50:$AH50)/(SUMPRODUCT(--('Target Schedule'!$L$3:$U$3&lt;=AB$3),'Target Schedule'!$L50:$U50)+'Target Schedule'!$G50),""),""))</f>
        <v/>
      </c>
      <c r="AE48" s="201" t="str" cm="1">
        <f t="array" ref="AE48">IF($C48="","",IF(AND(DataAsAt&lt;&gt;"Select Claim Period",DataAsAt&gt;='Cumulative Performance'!AE$3),IFERROR(SUMPRODUCT(--('Target Schedule'!$K$3:$U$3&lt;=AE$3),'Target Schedule'!$K50:$U50),""),""))</f>
        <v/>
      </c>
      <c r="AF48" s="201" t="str" cm="1">
        <f t="array" ref="AF48">IF($C48="","",IF(AND(DataAsAt&lt;&gt;"Select Claim Period",DataAsAt&gt;='Cumulative Performance'!AE$3),IFERROR(SUMPRODUCT(--('Actuals Achieved'!$G$3:$AH$3&lt;=AE$3),'Actuals Achieved'!$G50:$AH50),""),""))</f>
        <v/>
      </c>
      <c r="AG48" s="236" t="str" cm="1">
        <f t="array" ref="AG48">IF($C48="","",IF(AND(DataAsAt&lt;&gt;"Select Claim Period",DataAsAt&gt;='Cumulative Performance'!AE$3),IFERROR(SUMPRODUCT(--('Actuals Achieved'!$G$3:$AH$3&lt;=AE$3),'Actuals Achieved'!$G50:$AH50)/(SUMPRODUCT(--('Target Schedule'!$L$3:$U$3&lt;=AE$3),'Target Schedule'!$L50:$U50)+'Target Schedule'!$G50),""),""))</f>
        <v/>
      </c>
      <c r="AH48" s="223"/>
      <c r="AI48" s="223"/>
      <c r="AJ48" s="223"/>
      <c r="AK48" s="227" t="str">
        <f>IF($C48="","",IF(AND(DataAsAt&lt;&gt;"Select Claim Period",DataAsAt&gt;='Quarterly Performance'!D$3),IFERROR('Target Schedule'!F50,""),""))</f>
        <v/>
      </c>
      <c r="AL48" s="219" t="str">
        <f>IF($C48="","",IF(AND(DataAsAt&lt;&gt;"Select Claim Period",DataAsAt&gt;='Quarterly Performance'!D$3),IFERROR('Actuals Achieved'!E50,""),""))</f>
        <v/>
      </c>
      <c r="AM48" s="249" t="str">
        <f t="shared" si="45"/>
        <v/>
      </c>
      <c r="AN48" s="229" t="str">
        <f t="shared" si="46"/>
        <v/>
      </c>
    </row>
    <row r="49" spans="1:40" x14ac:dyDescent="0.3">
      <c r="A49" s="16"/>
      <c r="B49" s="365"/>
      <c r="C49" s="276" t="str">
        <f>IF('Target Schedule'!C51="","",'Target Schedule'!C51)</f>
        <v/>
      </c>
      <c r="D49" s="237" t="str" cm="1">
        <f t="array" ref="D49">IF($C49="","",IF(AND(DataAsAt&lt;&gt;"Select Claim Period",DataAsAt&gt;='Cumulative Performance'!D$3),IFERROR(SUMPRODUCT(--('Target Schedule'!$K$3:$U$3&lt;=D$3),'Target Schedule'!$K51:$U51),""),""))</f>
        <v/>
      </c>
      <c r="E49" s="201" t="str" cm="1">
        <f t="array" ref="E49">IF($C49="","",IF(AND(DataAsAt&lt;&gt;"Select Claim Period",DataAsAt&gt;='Cumulative Performance'!D$3),IFERROR(SUMPRODUCT(--('Actuals Achieved'!$G$3:$AH$3&lt;=D$3),'Actuals Achieved'!$G51:$AH51),""),""))</f>
        <v/>
      </c>
      <c r="F49" s="202" t="str" cm="1">
        <f t="array" ref="F49">IF($C49="","",IF(AND(DataAsAt&lt;&gt;"Select Claim Period",DataAsAt&gt;='Cumulative Performance'!D$3),IFERROR(SUMPRODUCT(--('Actuals Achieved'!$G$3:$AH$3&lt;=D$3),'Actuals Achieved'!$G51:$AH51)/(SUMPRODUCT(--('Target Schedule'!$L$3:$U$3&lt;=D$3),'Target Schedule'!$L51:$U51)+'Target Schedule'!$G51),""),""))</f>
        <v/>
      </c>
      <c r="G49" s="201" t="str" cm="1">
        <f t="array" ref="G49">IF($C49="","",IF(AND(DataAsAt&lt;&gt;"Select Claim Period",DataAsAt&gt;='Cumulative Performance'!G$3),IFERROR(SUMPRODUCT(--('Target Schedule'!$K$3:$U$3&lt;=G$3),'Target Schedule'!$K51:$U51),""),""))</f>
        <v/>
      </c>
      <c r="H49" s="201" t="str" cm="1">
        <f t="array" ref="H49">IF($C49="","",IF(AND(DataAsAt&lt;&gt;"Select Claim Period",DataAsAt&gt;='Cumulative Performance'!G$3),IFERROR(SUMPRODUCT(--('Actuals Achieved'!$G$3:$AH$3&lt;=G$3),'Actuals Achieved'!$G51:$AH51),""),""))</f>
        <v/>
      </c>
      <c r="I49" s="202" t="str" cm="1">
        <f t="array" ref="I49">IF($C49="","",IF(AND(DataAsAt&lt;&gt;"Select Claim Period",DataAsAt&gt;='Cumulative Performance'!G$3),IFERROR(SUMPRODUCT(--('Actuals Achieved'!$G$3:$AH$3&lt;=G$3),'Actuals Achieved'!$G51:$AH51)/(SUMPRODUCT(--('Target Schedule'!$L$3:$U$3&lt;=G$3),'Target Schedule'!$L51:$U51)+'Target Schedule'!$G51),""),""))</f>
        <v/>
      </c>
      <c r="J49" s="201" t="str" cm="1">
        <f t="array" ref="J49">IF($C49="","",IF(AND(DataAsAt&lt;&gt;"Select Claim Period",DataAsAt&gt;='Cumulative Performance'!J$3),IFERROR(SUMPRODUCT(--('Target Schedule'!$K$3:$U$3&lt;=J$3),'Target Schedule'!$K51:$U51),""),""))</f>
        <v/>
      </c>
      <c r="K49" s="201" t="str" cm="1">
        <f t="array" ref="K49">IF($C49="","",IF(AND(DataAsAt&lt;&gt;"Select Claim Period",DataAsAt&gt;='Cumulative Performance'!J$3),IFERROR(SUMPRODUCT(--('Actuals Achieved'!$G$3:$AH$3&lt;=J$3),'Actuals Achieved'!$G51:$AH51),""),""))</f>
        <v/>
      </c>
      <c r="L49" s="202" t="str" cm="1">
        <f t="array" ref="L49">IF($C49="","",IF(AND(DataAsAt&lt;&gt;"Select Claim Period",DataAsAt&gt;='Cumulative Performance'!J$3),IFERROR(SUMPRODUCT(--('Actuals Achieved'!$G$3:$AH$3&lt;=J$3),'Actuals Achieved'!$G51:$AH51)/(SUMPRODUCT(--('Target Schedule'!$L$3:$U$3&lt;=J$3),'Target Schedule'!$L51:$U51)+'Target Schedule'!$G51),""),""))</f>
        <v/>
      </c>
      <c r="M49" s="201" t="str" cm="1">
        <f t="array" ref="M49">IF($C49="","",IF(AND(DataAsAt&lt;&gt;"Select Claim Period",DataAsAt&gt;='Cumulative Performance'!M$3),IFERROR(SUMPRODUCT(--('Target Schedule'!$K$3:$U$3&lt;=M$3),'Target Schedule'!$K51:$U51),""),""))</f>
        <v/>
      </c>
      <c r="N49" s="201" t="str" cm="1">
        <f t="array" ref="N49">IF($C49="","",IF(AND(DataAsAt&lt;&gt;"Select Claim Period",DataAsAt&gt;='Cumulative Performance'!M$3),IFERROR(SUMPRODUCT(--('Actuals Achieved'!$G$3:$AH$3&lt;=M$3),'Actuals Achieved'!$G51:$AH51),""),""))</f>
        <v/>
      </c>
      <c r="O49" s="202" t="str" cm="1">
        <f t="array" ref="O49">IF($C49="","",IF(AND(DataAsAt&lt;&gt;"Select Claim Period",DataAsAt&gt;='Cumulative Performance'!M$3),IFERROR(SUMPRODUCT(--('Actuals Achieved'!$G$3:$AH$3&lt;=M$3),'Actuals Achieved'!$G51:$AH51)/(SUMPRODUCT(--('Target Schedule'!$L$3:$U$3&lt;=M$3),'Target Schedule'!$L51:$U51)+'Target Schedule'!$G51),""),""))</f>
        <v/>
      </c>
      <c r="P49" s="201" t="str" cm="1">
        <f t="array" ref="P49">IF($C49="","",IF(AND(DataAsAt&lt;&gt;"Select Claim Period",DataAsAt&gt;='Cumulative Performance'!P$3),IFERROR(SUMPRODUCT(--('Target Schedule'!$K$3:$U$3&lt;=P$3),'Target Schedule'!$K51:$U51),""),""))</f>
        <v/>
      </c>
      <c r="Q49" s="201" t="str" cm="1">
        <f t="array" ref="Q49">IF($C49="","",IF(AND(DataAsAt&lt;&gt;"Select Claim Period",DataAsAt&gt;='Cumulative Performance'!P$3),IFERROR(SUMPRODUCT(--('Actuals Achieved'!$G$3:$AH$3&lt;=P$3),'Actuals Achieved'!$G51:$AH51),""),""))</f>
        <v/>
      </c>
      <c r="R49" s="202" t="str" cm="1">
        <f t="array" ref="R49">IF($C49="","",IF(AND(DataAsAt&lt;&gt;"Select Claim Period",DataAsAt&gt;='Cumulative Performance'!P$3),IFERROR(SUMPRODUCT(--('Actuals Achieved'!$G$3:$AH$3&lt;=P$3),'Actuals Achieved'!$G51:$AH51)/(SUMPRODUCT(--('Target Schedule'!$L$3:$U$3&lt;=P$3),'Target Schedule'!$L51:$U51)+'Target Schedule'!$G51),""),""))</f>
        <v/>
      </c>
      <c r="S49" s="201" t="str" cm="1">
        <f t="array" ref="S49">IF($C49="","",IF(AND(DataAsAt&lt;&gt;"Select Claim Period",DataAsAt&gt;='Cumulative Performance'!S$3),IFERROR(SUMPRODUCT(--('Target Schedule'!$K$3:$U$3&lt;=S$3),'Target Schedule'!$K51:$U51),""),""))</f>
        <v/>
      </c>
      <c r="T49" s="201" t="str" cm="1">
        <f t="array" ref="T49">IF($C49="","",IF(AND(DataAsAt&lt;&gt;"Select Claim Period",DataAsAt&gt;='Cumulative Performance'!S$3),IFERROR(SUMPRODUCT(--('Actuals Achieved'!$G$3:$AH$3&lt;=S$3),'Actuals Achieved'!$G51:$AH51),""),""))</f>
        <v/>
      </c>
      <c r="U49" s="202" t="str" cm="1">
        <f t="array" ref="U49">IF($C49="","",IF(AND(DataAsAt&lt;&gt;"Select Claim Period",DataAsAt&gt;='Cumulative Performance'!S$3),IFERROR(SUMPRODUCT(--('Actuals Achieved'!$G$3:$AH$3&lt;=S$3),'Actuals Achieved'!$G51:$AH51)/(SUMPRODUCT(--('Target Schedule'!$L$3:$U$3&lt;=S$3),'Target Schedule'!$L51:$U51)+'Target Schedule'!$G51),""),""))</f>
        <v/>
      </c>
      <c r="V49" s="201" t="str" cm="1">
        <f t="array" ref="V49">IF($C49="","",IF(AND(DataAsAt&lt;&gt;"Select Claim Period",DataAsAt&gt;='Cumulative Performance'!V$3),IFERROR(SUMPRODUCT(--('Target Schedule'!$K$3:$U$3&lt;=V$3),'Target Schedule'!$K51:$U51),""),""))</f>
        <v/>
      </c>
      <c r="W49" s="201" t="str" cm="1">
        <f t="array" ref="W49">IF($C49="","",IF(AND(DataAsAt&lt;&gt;"Select Claim Period",DataAsAt&gt;='Cumulative Performance'!V$3),IFERROR(SUMPRODUCT(--('Actuals Achieved'!$G$3:$AH$3&lt;=V$3),'Actuals Achieved'!$G51:$AH51),""),""))</f>
        <v/>
      </c>
      <c r="X49" s="202" t="str" cm="1">
        <f t="array" ref="X49">IF($C49="","",IF(AND(DataAsAt&lt;&gt;"Select Claim Period",DataAsAt&gt;='Cumulative Performance'!V$3),IFERROR(SUMPRODUCT(--('Actuals Achieved'!$G$3:$AH$3&lt;=V$3),'Actuals Achieved'!$G51:$AH51)/(SUMPRODUCT(--('Target Schedule'!$L$3:$U$3&lt;=V$3),'Target Schedule'!$L51:$U51)+'Target Schedule'!$G51),""),""))</f>
        <v/>
      </c>
      <c r="Y49" s="201" t="str" cm="1">
        <f t="array" ref="Y49">IF($C49="","",IF(AND(DataAsAt&lt;&gt;"Select Claim Period",DataAsAt&gt;='Cumulative Performance'!Y$3),IFERROR(SUMPRODUCT(--('Target Schedule'!$K$3:$U$3&lt;=Y$3),'Target Schedule'!$K51:$U51),""),""))</f>
        <v/>
      </c>
      <c r="Z49" s="201" t="str" cm="1">
        <f t="array" ref="Z49">IF($C49="","",IF(AND(DataAsAt&lt;&gt;"Select Claim Period",DataAsAt&gt;='Cumulative Performance'!Y$3),IFERROR(SUMPRODUCT(--('Actuals Achieved'!$G$3:$AH$3&lt;=Y$3),'Actuals Achieved'!$G51:$AH51),""),""))</f>
        <v/>
      </c>
      <c r="AA49" s="202" t="str" cm="1">
        <f t="array" ref="AA49">IF($C49="","",IF(AND(DataAsAt&lt;&gt;"Select Claim Period",DataAsAt&gt;='Cumulative Performance'!Y$3),IFERROR(SUMPRODUCT(--('Actuals Achieved'!$G$3:$AH$3&lt;=Y$3),'Actuals Achieved'!$G51:$AH51)/(SUMPRODUCT(--('Target Schedule'!$L$3:$U$3&lt;=Y$3),'Target Schedule'!$L51:$U51)+'Target Schedule'!$G51),""),""))</f>
        <v/>
      </c>
      <c r="AB49" s="201" t="str" cm="1">
        <f t="array" ref="AB49">IF($C49="","",IF(AND(DataAsAt&lt;&gt;"Select Claim Period",DataAsAt&gt;='Cumulative Performance'!AB$3),IFERROR(SUMPRODUCT(--('Target Schedule'!$K$3:$U$3&lt;=AB$3),'Target Schedule'!$K51:$U51),""),""))</f>
        <v/>
      </c>
      <c r="AC49" s="201" t="str" cm="1">
        <f t="array" ref="AC49">IF($C49="","",IF(AND(DataAsAt&lt;&gt;"Select Claim Period",DataAsAt&gt;='Cumulative Performance'!AB$3),IFERROR(SUMPRODUCT(--('Actuals Achieved'!$G$3:$AH$3&lt;=AB$3),'Actuals Achieved'!$G51:$AH51),""),""))</f>
        <v/>
      </c>
      <c r="AD49" s="202" t="str" cm="1">
        <f t="array" ref="AD49">IF($C49="","",IF(AND(DataAsAt&lt;&gt;"Select Claim Period",DataAsAt&gt;='Cumulative Performance'!AB$3),IFERROR(SUMPRODUCT(--('Actuals Achieved'!$G$3:$AH$3&lt;=AB$3),'Actuals Achieved'!$G51:$AH51)/(SUMPRODUCT(--('Target Schedule'!$L$3:$U$3&lt;=AB$3),'Target Schedule'!$L51:$U51)+'Target Schedule'!$G51),""),""))</f>
        <v/>
      </c>
      <c r="AE49" s="201" t="str" cm="1">
        <f t="array" ref="AE49">IF($C49="","",IF(AND(DataAsAt&lt;&gt;"Select Claim Period",DataAsAt&gt;='Cumulative Performance'!AE$3),IFERROR(SUMPRODUCT(--('Target Schedule'!$K$3:$U$3&lt;=AE$3),'Target Schedule'!$K51:$U51),""),""))</f>
        <v/>
      </c>
      <c r="AF49" s="201" t="str" cm="1">
        <f t="array" ref="AF49">IF($C49="","",IF(AND(DataAsAt&lt;&gt;"Select Claim Period",DataAsAt&gt;='Cumulative Performance'!AE$3),IFERROR(SUMPRODUCT(--('Actuals Achieved'!$G$3:$AH$3&lt;=AE$3),'Actuals Achieved'!$G51:$AH51),""),""))</f>
        <v/>
      </c>
      <c r="AG49" s="236" t="str" cm="1">
        <f t="array" ref="AG49">IF($C49="","",IF(AND(DataAsAt&lt;&gt;"Select Claim Period",DataAsAt&gt;='Cumulative Performance'!AE$3),IFERROR(SUMPRODUCT(--('Actuals Achieved'!$G$3:$AH$3&lt;=AE$3),'Actuals Achieved'!$G51:$AH51)/(SUMPRODUCT(--('Target Schedule'!$L$3:$U$3&lt;=AE$3),'Target Schedule'!$L51:$U51)+'Target Schedule'!$G51),""),""))</f>
        <v/>
      </c>
      <c r="AH49" s="223"/>
      <c r="AI49" s="223"/>
      <c r="AJ49" s="223"/>
      <c r="AK49" s="227" t="str">
        <f>IF($C49="","",IF(AND(DataAsAt&lt;&gt;"Select Claim Period",DataAsAt&gt;='Quarterly Performance'!D$3),IFERROR('Target Schedule'!F51,""),""))</f>
        <v/>
      </c>
      <c r="AL49" s="219" t="str">
        <f>IF($C49="","",IF(AND(DataAsAt&lt;&gt;"Select Claim Period",DataAsAt&gt;='Quarterly Performance'!D$3),IFERROR('Actuals Achieved'!E51,""),""))</f>
        <v/>
      </c>
      <c r="AM49" s="249" t="str">
        <f t="shared" si="45"/>
        <v/>
      </c>
      <c r="AN49" s="229" t="str">
        <f t="shared" si="46"/>
        <v/>
      </c>
    </row>
    <row r="50" spans="1:40" ht="17.25" thickBot="1" x14ac:dyDescent="0.35">
      <c r="A50" s="16"/>
      <c r="B50" s="366"/>
      <c r="C50" s="271" t="str">
        <f>IF('Target Schedule'!C52="","",'Target Schedule'!C52)</f>
        <v/>
      </c>
      <c r="D50" s="206" t="str" cm="1">
        <f t="array" ref="D50">IF($C50="","",IF(AND(DataAsAt&lt;&gt;"Select Claim Period",DataAsAt&gt;='Cumulative Performance'!D$3),IFERROR(SUMPRODUCT(--('Target Schedule'!$K$3:$U$3&lt;=D$3),'Target Schedule'!$K52:$U52),""),""))</f>
        <v/>
      </c>
      <c r="E50" s="204" t="str" cm="1">
        <f t="array" ref="E50">IF($C50="","",IF(AND(DataAsAt&lt;&gt;"Select Claim Period",DataAsAt&gt;='Cumulative Performance'!D$3),IFERROR(SUMPRODUCT(--('Actuals Achieved'!$G$3:$AH$3&lt;=D$3),'Actuals Achieved'!$G52:$AH52),""),""))</f>
        <v/>
      </c>
      <c r="F50" s="205" t="str" cm="1">
        <f t="array" ref="F50">IF($C50="","",IF(AND(DataAsAt&lt;&gt;"Select Claim Period",DataAsAt&gt;='Cumulative Performance'!D$3),IFERROR(SUMPRODUCT(--('Actuals Achieved'!$G$3:$AH$3&lt;=D$3),'Actuals Achieved'!$G52:$AH52)/(SUMPRODUCT(--('Target Schedule'!$L$3:$U$3&lt;=D$3),'Target Schedule'!$L52:$U52)+'Target Schedule'!$G52),""),""))</f>
        <v/>
      </c>
      <c r="G50" s="204" t="str" cm="1">
        <f t="array" ref="G50">IF($C50="","",IF(AND(DataAsAt&lt;&gt;"Select Claim Period",DataAsAt&gt;='Cumulative Performance'!G$3),IFERROR(SUMPRODUCT(--('Target Schedule'!$K$3:$U$3&lt;=G$3),'Target Schedule'!$K52:$U52),""),""))</f>
        <v/>
      </c>
      <c r="H50" s="204" t="str" cm="1">
        <f t="array" ref="H50">IF($C50="","",IF(AND(DataAsAt&lt;&gt;"Select Claim Period",DataAsAt&gt;='Cumulative Performance'!G$3),IFERROR(SUMPRODUCT(--('Actuals Achieved'!$G$3:$AH$3&lt;=G$3),'Actuals Achieved'!$G52:$AH52),""),""))</f>
        <v/>
      </c>
      <c r="I50" s="205" t="str" cm="1">
        <f t="array" ref="I50">IF($C50="","",IF(AND(DataAsAt&lt;&gt;"Select Claim Period",DataAsAt&gt;='Cumulative Performance'!G$3),IFERROR(SUMPRODUCT(--('Actuals Achieved'!$G$3:$AH$3&lt;=G$3),'Actuals Achieved'!$G52:$AH52)/(SUMPRODUCT(--('Target Schedule'!$L$3:$U$3&lt;=G$3),'Target Schedule'!$L52:$U52)+'Target Schedule'!$G52),""),""))</f>
        <v/>
      </c>
      <c r="J50" s="204" t="str" cm="1">
        <f t="array" ref="J50">IF($C50="","",IF(AND(DataAsAt&lt;&gt;"Select Claim Period",DataAsAt&gt;='Cumulative Performance'!J$3),IFERROR(SUMPRODUCT(--('Target Schedule'!$K$3:$U$3&lt;=J$3),'Target Schedule'!$K52:$U52),""),""))</f>
        <v/>
      </c>
      <c r="K50" s="204" t="str" cm="1">
        <f t="array" ref="K50">IF($C50="","",IF(AND(DataAsAt&lt;&gt;"Select Claim Period",DataAsAt&gt;='Cumulative Performance'!J$3),IFERROR(SUMPRODUCT(--('Actuals Achieved'!$G$3:$AH$3&lt;=J$3),'Actuals Achieved'!$G52:$AH52),""),""))</f>
        <v/>
      </c>
      <c r="L50" s="205" t="str" cm="1">
        <f t="array" ref="L50">IF($C50="","",IF(AND(DataAsAt&lt;&gt;"Select Claim Period",DataAsAt&gt;='Cumulative Performance'!J$3),IFERROR(SUMPRODUCT(--('Actuals Achieved'!$G$3:$AH$3&lt;=J$3),'Actuals Achieved'!$G52:$AH52)/(SUMPRODUCT(--('Target Schedule'!$L$3:$U$3&lt;=J$3),'Target Schedule'!$L52:$U52)+'Target Schedule'!$G52),""),""))</f>
        <v/>
      </c>
      <c r="M50" s="204" t="str" cm="1">
        <f t="array" ref="M50">IF($C50="","",IF(AND(DataAsAt&lt;&gt;"Select Claim Period",DataAsAt&gt;='Cumulative Performance'!M$3),IFERROR(SUMPRODUCT(--('Target Schedule'!$K$3:$U$3&lt;=M$3),'Target Schedule'!$K52:$U52),""),""))</f>
        <v/>
      </c>
      <c r="N50" s="204" t="str" cm="1">
        <f t="array" ref="N50">IF($C50="","",IF(AND(DataAsAt&lt;&gt;"Select Claim Period",DataAsAt&gt;='Cumulative Performance'!M$3),IFERROR(SUMPRODUCT(--('Actuals Achieved'!$G$3:$AH$3&lt;=M$3),'Actuals Achieved'!$G52:$AH52),""),""))</f>
        <v/>
      </c>
      <c r="O50" s="205" t="str" cm="1">
        <f t="array" ref="O50">IF($C50="","",IF(AND(DataAsAt&lt;&gt;"Select Claim Period",DataAsAt&gt;='Cumulative Performance'!M$3),IFERROR(SUMPRODUCT(--('Actuals Achieved'!$G$3:$AH$3&lt;=M$3),'Actuals Achieved'!$G52:$AH52)/(SUMPRODUCT(--('Target Schedule'!$L$3:$U$3&lt;=M$3),'Target Schedule'!$L52:$U52)+'Target Schedule'!$G52),""),""))</f>
        <v/>
      </c>
      <c r="P50" s="204" t="str" cm="1">
        <f t="array" ref="P50">IF($C50="","",IF(AND(DataAsAt&lt;&gt;"Select Claim Period",DataAsAt&gt;='Cumulative Performance'!P$3),IFERROR(SUMPRODUCT(--('Target Schedule'!$K$3:$U$3&lt;=P$3),'Target Schedule'!$K52:$U52),""),""))</f>
        <v/>
      </c>
      <c r="Q50" s="204" t="str" cm="1">
        <f t="array" ref="Q50">IF($C50="","",IF(AND(DataAsAt&lt;&gt;"Select Claim Period",DataAsAt&gt;='Cumulative Performance'!P$3),IFERROR(SUMPRODUCT(--('Actuals Achieved'!$G$3:$AH$3&lt;=P$3),'Actuals Achieved'!$G52:$AH52),""),""))</f>
        <v/>
      </c>
      <c r="R50" s="205" t="str" cm="1">
        <f t="array" ref="R50">IF($C50="","",IF(AND(DataAsAt&lt;&gt;"Select Claim Period",DataAsAt&gt;='Cumulative Performance'!P$3),IFERROR(SUMPRODUCT(--('Actuals Achieved'!$G$3:$AH$3&lt;=P$3),'Actuals Achieved'!$G52:$AH52)/(SUMPRODUCT(--('Target Schedule'!$L$3:$U$3&lt;=P$3),'Target Schedule'!$L52:$U52)+'Target Schedule'!$G52),""),""))</f>
        <v/>
      </c>
      <c r="S50" s="204" t="str" cm="1">
        <f t="array" ref="S50">IF($C50="","",IF(AND(DataAsAt&lt;&gt;"Select Claim Period",DataAsAt&gt;='Cumulative Performance'!S$3),IFERROR(SUMPRODUCT(--('Target Schedule'!$K$3:$U$3&lt;=S$3),'Target Schedule'!$K52:$U52),""),""))</f>
        <v/>
      </c>
      <c r="T50" s="204" t="str" cm="1">
        <f t="array" ref="T50">IF($C50="","",IF(AND(DataAsAt&lt;&gt;"Select Claim Period",DataAsAt&gt;='Cumulative Performance'!S$3),IFERROR(SUMPRODUCT(--('Actuals Achieved'!$G$3:$AH$3&lt;=S$3),'Actuals Achieved'!$G52:$AH52),""),""))</f>
        <v/>
      </c>
      <c r="U50" s="205" t="str" cm="1">
        <f t="array" ref="U50">IF($C50="","",IF(AND(DataAsAt&lt;&gt;"Select Claim Period",DataAsAt&gt;='Cumulative Performance'!S$3),IFERROR(SUMPRODUCT(--('Actuals Achieved'!$G$3:$AH$3&lt;=S$3),'Actuals Achieved'!$G52:$AH52)/(SUMPRODUCT(--('Target Schedule'!$L$3:$U$3&lt;=S$3),'Target Schedule'!$L52:$U52)+'Target Schedule'!$G52),""),""))</f>
        <v/>
      </c>
      <c r="V50" s="204" t="str" cm="1">
        <f t="array" ref="V50">IF($C50="","",IF(AND(DataAsAt&lt;&gt;"Select Claim Period",DataAsAt&gt;='Cumulative Performance'!V$3),IFERROR(SUMPRODUCT(--('Target Schedule'!$K$3:$U$3&lt;=V$3),'Target Schedule'!$K52:$U52),""),""))</f>
        <v/>
      </c>
      <c r="W50" s="204" t="str" cm="1">
        <f t="array" ref="W50">IF($C50="","",IF(AND(DataAsAt&lt;&gt;"Select Claim Period",DataAsAt&gt;='Cumulative Performance'!V$3),IFERROR(SUMPRODUCT(--('Actuals Achieved'!$G$3:$AH$3&lt;=V$3),'Actuals Achieved'!$G52:$AH52),""),""))</f>
        <v/>
      </c>
      <c r="X50" s="205" t="str" cm="1">
        <f t="array" ref="X50">IF($C50="","",IF(AND(DataAsAt&lt;&gt;"Select Claim Period",DataAsAt&gt;='Cumulative Performance'!V$3),IFERROR(SUMPRODUCT(--('Actuals Achieved'!$G$3:$AH$3&lt;=V$3),'Actuals Achieved'!$G52:$AH52)/(SUMPRODUCT(--('Target Schedule'!$L$3:$U$3&lt;=V$3),'Target Schedule'!$L52:$U52)+'Target Schedule'!$G52),""),""))</f>
        <v/>
      </c>
      <c r="Y50" s="204" t="str" cm="1">
        <f t="array" ref="Y50">IF($C50="","",IF(AND(DataAsAt&lt;&gt;"Select Claim Period",DataAsAt&gt;='Cumulative Performance'!Y$3),IFERROR(SUMPRODUCT(--('Target Schedule'!$K$3:$U$3&lt;=Y$3),'Target Schedule'!$K52:$U52),""),""))</f>
        <v/>
      </c>
      <c r="Z50" s="204" t="str" cm="1">
        <f t="array" ref="Z50">IF($C50="","",IF(AND(DataAsAt&lt;&gt;"Select Claim Period",DataAsAt&gt;='Cumulative Performance'!Y$3),IFERROR(SUMPRODUCT(--('Actuals Achieved'!$G$3:$AH$3&lt;=Y$3),'Actuals Achieved'!$G52:$AH52),""),""))</f>
        <v/>
      </c>
      <c r="AA50" s="205" t="str" cm="1">
        <f t="array" ref="AA50">IF($C50="","",IF(AND(DataAsAt&lt;&gt;"Select Claim Period",DataAsAt&gt;='Cumulative Performance'!Y$3),IFERROR(SUMPRODUCT(--('Actuals Achieved'!$G$3:$AH$3&lt;=Y$3),'Actuals Achieved'!$G52:$AH52)/(SUMPRODUCT(--('Target Schedule'!$L$3:$U$3&lt;=Y$3),'Target Schedule'!$L52:$U52)+'Target Schedule'!$G52),""),""))</f>
        <v/>
      </c>
      <c r="AB50" s="204" t="str" cm="1">
        <f t="array" ref="AB50">IF($C50="","",IF(AND(DataAsAt&lt;&gt;"Select Claim Period",DataAsAt&gt;='Cumulative Performance'!AB$3),IFERROR(SUMPRODUCT(--('Target Schedule'!$K$3:$U$3&lt;=AB$3),'Target Schedule'!$K52:$U52),""),""))</f>
        <v/>
      </c>
      <c r="AC50" s="204" t="str" cm="1">
        <f t="array" ref="AC50">IF($C50="","",IF(AND(DataAsAt&lt;&gt;"Select Claim Period",DataAsAt&gt;='Cumulative Performance'!AB$3),IFERROR(SUMPRODUCT(--('Actuals Achieved'!$G$3:$AH$3&lt;=AB$3),'Actuals Achieved'!$G52:$AH52),""),""))</f>
        <v/>
      </c>
      <c r="AD50" s="205" t="str" cm="1">
        <f t="array" ref="AD50">IF($C50="","",IF(AND(DataAsAt&lt;&gt;"Select Claim Period",DataAsAt&gt;='Cumulative Performance'!AB$3),IFERROR(SUMPRODUCT(--('Actuals Achieved'!$G$3:$AH$3&lt;=AB$3),'Actuals Achieved'!$G52:$AH52)/(SUMPRODUCT(--('Target Schedule'!$L$3:$U$3&lt;=AB$3),'Target Schedule'!$L52:$U52)+'Target Schedule'!$G52),""),""))</f>
        <v/>
      </c>
      <c r="AE50" s="204" t="str" cm="1">
        <f t="array" ref="AE50">IF($C50="","",IF(AND(DataAsAt&lt;&gt;"Select Claim Period",DataAsAt&gt;='Cumulative Performance'!AE$3),IFERROR(SUMPRODUCT(--('Target Schedule'!$K$3:$U$3&lt;=AE$3),'Target Schedule'!$K52:$U52),""),""))</f>
        <v/>
      </c>
      <c r="AF50" s="204" t="str" cm="1">
        <f t="array" ref="AF50">IF($C50="","",IF(AND(DataAsAt&lt;&gt;"Select Claim Period",DataAsAt&gt;='Cumulative Performance'!AE$3),IFERROR(SUMPRODUCT(--('Actuals Achieved'!$G$3:$AH$3&lt;=AE$3),'Actuals Achieved'!$G52:$AH52),""),""))</f>
        <v/>
      </c>
      <c r="AG50" s="250" t="str" cm="1">
        <f t="array" ref="AG50">IF($C50="","",IF(AND(DataAsAt&lt;&gt;"Select Claim Period",DataAsAt&gt;='Cumulative Performance'!AE$3),IFERROR(SUMPRODUCT(--('Actuals Achieved'!$G$3:$AH$3&lt;=AE$3),'Actuals Achieved'!$G52:$AH52)/(SUMPRODUCT(--('Target Schedule'!$L$3:$U$3&lt;=AE$3),'Target Schedule'!$L52:$U52)+'Target Schedule'!$G52),""),""))</f>
        <v/>
      </c>
      <c r="AH50" s="223"/>
      <c r="AI50" s="223"/>
      <c r="AJ50" s="223"/>
      <c r="AK50" s="251" t="str">
        <f>IF($C50="","",IF(AND(DataAsAt&lt;&gt;"Select Claim Period",DataAsAt&gt;='Quarterly Performance'!D$3),IFERROR('Target Schedule'!F52,""),""))</f>
        <v/>
      </c>
      <c r="AL50" s="243" t="str">
        <f>IF($C50="","",IF(AND(DataAsAt&lt;&gt;"Select Claim Period",DataAsAt&gt;='Quarterly Performance'!D$3),IFERROR('Actuals Achieved'!E52,""),""))</f>
        <v/>
      </c>
      <c r="AM50" s="243" t="str">
        <f t="shared" si="45"/>
        <v/>
      </c>
      <c r="AN50" s="248" t="str">
        <f t="shared" si="46"/>
        <v/>
      </c>
    </row>
    <row r="51" spans="1:40" x14ac:dyDescent="0.3">
      <c r="D51" s="23" t="str">
        <f>IF($C51="","",IF(AND(DataAsAt&lt;&gt;"Select Claim Period",DataAsAt&gt;='Cumulative Performance'!D$3),IFERROR(SUMPRODUCT(--('Actuals Achieved'!$G$3:$AH$3&lt;=D$3),'Actuals Achieved'!$G53:$AH53)/(SUMPRODUCT(--('Target Schedule'!$J$3:$U$3&lt;=D$3),'Target Schedule'!$J53:$U53)+'Target Schedule'!$G53),""),""))</f>
        <v/>
      </c>
      <c r="G51" s="23" t="str">
        <f>IF($C51="","",IF(AND(DataAsAt&lt;&gt;"Select Claim Period",DataAsAt&gt;='Cumulative Performance'!G$3),IFERROR(SUMPRODUCT(--('Actuals Achieved'!$G$3:$AH$3&lt;=G$3),'Actuals Achieved'!$G53:$AH53)/(SUMPRODUCT(--('Target Schedule'!$J$3:$U$3&lt;=G$3),'Target Schedule'!$J53:$U53)+'Target Schedule'!$G53),""),""))</f>
        <v/>
      </c>
      <c r="J51" s="23" t="str">
        <f>IF($C51="","",IF(AND(DataAsAt&lt;&gt;"Select Claim Period",DataAsAt&gt;='Cumulative Performance'!J$3),IFERROR(SUMPRODUCT(--('Actuals Achieved'!$G$3:$AH$3&lt;=J$3),'Actuals Achieved'!$G53:$AH53)/(SUMPRODUCT(--('Target Schedule'!$J$3:$U$3&lt;=J$3),'Target Schedule'!$J53:$U53)+'Target Schedule'!$G53),""),""))</f>
        <v/>
      </c>
      <c r="M51" s="23" t="str">
        <f>IF($C51="","",IF(AND(DataAsAt&lt;&gt;"Select Claim Period",DataAsAt&gt;='Cumulative Performance'!M$3),IFERROR(SUMPRODUCT(--('Actuals Achieved'!$G$3:$AH$3&lt;=M$3),'Actuals Achieved'!$G53:$AH53)/(SUMPRODUCT(--('Target Schedule'!$J$3:$U$3&lt;=M$3),'Target Schedule'!$J53:$U53)+'Target Schedule'!$G53),""),""))</f>
        <v/>
      </c>
      <c r="P51" s="23" t="str">
        <f>IF($C51="","",IF(AND(DataAsAt&lt;&gt;"Select Claim Period",DataAsAt&gt;='Cumulative Performance'!P$3),IFERROR(SUMPRODUCT(--('Actuals Achieved'!$G$3:$AH$3&lt;=P$3),'Actuals Achieved'!$G53:$AH53)/(SUMPRODUCT(--('Target Schedule'!$J$3:$U$3&lt;=P$3),'Target Schedule'!$J53:$U53)+'Target Schedule'!$G53),""),""))</f>
        <v/>
      </c>
      <c r="S51" s="23" t="str">
        <f>IF($C51="","",IF(AND(DataAsAt&lt;&gt;"Select Claim Period",DataAsAt&gt;='Cumulative Performance'!S$3),IFERROR(SUMPRODUCT(--('Actuals Achieved'!$G$3:$AH$3&lt;=S$3),'Actuals Achieved'!$G53:$AH53)/(SUMPRODUCT(--('Target Schedule'!$J$3:$U$3&lt;=S$3),'Target Schedule'!$J53:$U53)+'Target Schedule'!$G53),""),""))</f>
        <v/>
      </c>
      <c r="V51" s="23" t="str">
        <f>IF($C51="","",IF(AND(DataAsAt&lt;&gt;"Select Claim Period",DataAsAt&gt;='Cumulative Performance'!V$3),IFERROR(SUMPRODUCT(--('Actuals Achieved'!$G$3:$AH$3&lt;=V$3),'Actuals Achieved'!$G53:$AH53)/(SUMPRODUCT(--('Target Schedule'!$J$3:$U$3&lt;=V$3),'Target Schedule'!$J53:$U53)+'Target Schedule'!$G53),""),""))</f>
        <v/>
      </c>
      <c r="Y51" s="23" t="str">
        <f>IF($C51="","",IF(AND(DataAsAt&lt;&gt;"Select Claim Period",DataAsAt&gt;='Cumulative Performance'!Y$3),IFERROR(SUMPRODUCT(--('Actuals Achieved'!$G$3:$AH$3&lt;=Y$3),'Actuals Achieved'!$G53:$AH53)/(SUMPRODUCT(--('Target Schedule'!$J$3:$U$3&lt;=Y$3),'Target Schedule'!$J53:$U53)+'Target Schedule'!$G53),""),""))</f>
        <v/>
      </c>
      <c r="AB51" s="23" t="str">
        <f>IF($C51="","",IF(AND(DataAsAt&lt;&gt;"Select Claim Period",DataAsAt&gt;='Cumulative Performance'!AB$3),IFERROR(SUMPRODUCT(--('Actuals Achieved'!$G$3:$AH$3&lt;=AB$3),'Actuals Achieved'!$G53:$AH53)/(SUMPRODUCT(--('Target Schedule'!$J$3:$U$3&lt;=AB$3),'Target Schedule'!$J53:$U53)+'Target Schedule'!$G53),""),""))</f>
        <v/>
      </c>
      <c r="AE51" s="23" t="str">
        <f>IF($C51="","",IF(AND(DataAsAt&lt;&gt;"Select Claim Period",DataAsAt&gt;='Cumulative Performance'!AE$3),IFERROR(SUMPRODUCT(--('Actuals Achieved'!$G$3:$AH$3&lt;=AE$3),'Actuals Achieved'!$G53:$AH53)/(SUMPRODUCT(--('Target Schedule'!$J$3:$U$3&lt;=AE$3),'Target Schedule'!$J53:$U53)+'Target Schedule'!$G53),""),""))</f>
        <v/>
      </c>
      <c r="AH51" s="148"/>
      <c r="AJ51" s="148"/>
    </row>
    <row r="52" spans="1:40" x14ac:dyDescent="0.3">
      <c r="AH52" s="148"/>
      <c r="AJ52" s="148"/>
    </row>
  </sheetData>
  <sheetProtection algorithmName="SHA-512" hashValue="vQdvpX5ZfSHwISpsb3N1HB0puGAfbKGM+Wz8dFHL/G5Lbg4EtEu6CyLfPjafD0Gv5PZBcxI1I3SLBmxmQn9akw==" saltValue="FHJmNZvUaELIrYV67MJEtg==" spinCount="100000" sheet="1" objects="1" scenarios="1"/>
  <mergeCells count="31">
    <mergeCell ref="AM3:AM4"/>
    <mergeCell ref="AN3:AN4"/>
    <mergeCell ref="AK2:AN2"/>
    <mergeCell ref="AE22:AG22"/>
    <mergeCell ref="AK3:AK4"/>
    <mergeCell ref="AL3:AL4"/>
    <mergeCell ref="D2:AG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3:AG3"/>
    <mergeCell ref="B45:B50"/>
    <mergeCell ref="D1:AG1"/>
    <mergeCell ref="B24:B29"/>
    <mergeCell ref="B31:B36"/>
    <mergeCell ref="B38:B43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conditionalFormatting sqref="F6:F12">
    <cfRule type="expression" priority="3126" stopIfTrue="1">
      <formula>F6=""</formula>
    </cfRule>
    <cfRule type="expression" priority="3128" stopIfTrue="1">
      <formula>$C6=""</formula>
    </cfRule>
    <cfRule type="expression" dxfId="381" priority="3129" stopIfTrue="1">
      <formula>F6&lt;0.7</formula>
    </cfRule>
    <cfRule type="expression" dxfId="380" priority="3130" stopIfTrue="1">
      <formula>AND(F6&gt;=0.7,F6&lt;0.85)</formula>
    </cfRule>
    <cfRule type="expression" dxfId="379" priority="3131" stopIfTrue="1">
      <formula>AND(F6&gt;=0.85,F6&lt;=1)</formula>
    </cfRule>
    <cfRule type="expression" dxfId="378" priority="3132" stopIfTrue="1">
      <formula>AND(F6&gt;=1,F6&lt;=1.2)</formula>
    </cfRule>
    <cfRule type="expression" dxfId="377" priority="3133" stopIfTrue="1">
      <formula>F6&gt;1.2</formula>
    </cfRule>
  </conditionalFormatting>
  <conditionalFormatting sqref="E7:E12">
    <cfRule type="expression" dxfId="376" priority="3117">
      <formula>$D$7&gt;"0"</formula>
    </cfRule>
  </conditionalFormatting>
  <conditionalFormatting sqref="F19:F20">
    <cfRule type="expression" priority="3041" stopIfTrue="1">
      <formula>F19=""</formula>
    </cfRule>
    <cfRule type="expression" priority="3043" stopIfTrue="1">
      <formula>$C19=""</formula>
    </cfRule>
    <cfRule type="expression" dxfId="375" priority="3044" stopIfTrue="1">
      <formula>F19&lt;0.7</formula>
    </cfRule>
    <cfRule type="expression" dxfId="374" priority="3045" stopIfTrue="1">
      <formula>AND(F19&gt;=0.7,F19&lt;0.85)</formula>
    </cfRule>
    <cfRule type="expression" dxfId="373" priority="3046" stopIfTrue="1">
      <formula>AND(F19&gt;=0.85,F19&lt;=1)</formula>
    </cfRule>
    <cfRule type="expression" dxfId="372" priority="3047" stopIfTrue="1">
      <formula>AND(F19&gt;=1,F19&lt;=1.2)</formula>
    </cfRule>
    <cfRule type="expression" dxfId="371" priority="3048" stopIfTrue="1">
      <formula>F19&gt;1.2</formula>
    </cfRule>
  </conditionalFormatting>
  <conditionalFormatting sqref="E20">
    <cfRule type="expression" dxfId="370" priority="3040">
      <formula>$D$7&gt;"0"</formula>
    </cfRule>
  </conditionalFormatting>
  <conditionalFormatting sqref="AN5:AN12">
    <cfRule type="expression" priority="2056" stopIfTrue="1">
      <formula>AN5=""</formula>
    </cfRule>
    <cfRule type="expression" priority="2058" stopIfTrue="1">
      <formula>$C5=""</formula>
    </cfRule>
    <cfRule type="expression" dxfId="369" priority="2059" stopIfTrue="1">
      <formula>AN5&lt;0.7</formula>
    </cfRule>
    <cfRule type="expression" dxfId="368" priority="2060" stopIfTrue="1">
      <formula>AND(AN5&gt;=0.7,AN5&lt;0.85)</formula>
    </cfRule>
    <cfRule type="expression" dxfId="367" priority="2061" stopIfTrue="1">
      <formula>AND(AN5&gt;=0.85,AN5&lt;=1)</formula>
    </cfRule>
    <cfRule type="expression" dxfId="366" priority="2062" stopIfTrue="1">
      <formula>AND(AN5&gt;=1,AN5&lt;=1.2)</formula>
    </cfRule>
    <cfRule type="expression" dxfId="365" priority="2063" stopIfTrue="1">
      <formula>AN5&gt;1.2</formula>
    </cfRule>
  </conditionalFormatting>
  <conditionalFormatting sqref="AN15:AN20">
    <cfRule type="expression" priority="2048" stopIfTrue="1">
      <formula>AN15=""</formula>
    </cfRule>
    <cfRule type="expression" priority="2050" stopIfTrue="1">
      <formula>$C15=""</formula>
    </cfRule>
    <cfRule type="expression" dxfId="364" priority="2051" stopIfTrue="1">
      <formula>AN15&lt;0.7</formula>
    </cfRule>
    <cfRule type="expression" dxfId="363" priority="2052" stopIfTrue="1">
      <formula>AND(AN15&gt;=0.7,AN15&lt;0.85)</formula>
    </cfRule>
    <cfRule type="expression" dxfId="362" priority="2053" stopIfTrue="1">
      <formula>AND(AN15&gt;=0.85,AN15&lt;=1)</formula>
    </cfRule>
    <cfRule type="expression" dxfId="361" priority="2054" stopIfTrue="1">
      <formula>AND(AN15&gt;=1,AN15&lt;=1.2)</formula>
    </cfRule>
    <cfRule type="expression" dxfId="360" priority="2055" stopIfTrue="1">
      <formula>AN15&gt;1.2</formula>
    </cfRule>
  </conditionalFormatting>
  <conditionalFormatting sqref="AL17 AL19">
    <cfRule type="expression" dxfId="359" priority="2046">
      <formula>$D$7&gt;"0"</formula>
    </cfRule>
  </conditionalFormatting>
  <conditionalFormatting sqref="AL7:AL12">
    <cfRule type="expression" dxfId="358" priority="2047">
      <formula>$D$7&gt;"0"</formula>
    </cfRule>
  </conditionalFormatting>
  <conditionalFormatting sqref="AN24:AN29">
    <cfRule type="expression" priority="2022" stopIfTrue="1">
      <formula>AN24=""</formula>
    </cfRule>
    <cfRule type="expression" priority="2024" stopIfTrue="1">
      <formula>$C24=""</formula>
    </cfRule>
    <cfRule type="expression" dxfId="357" priority="2025" stopIfTrue="1">
      <formula>AN24&lt;0.7</formula>
    </cfRule>
    <cfRule type="expression" dxfId="356" priority="2026" stopIfTrue="1">
      <formula>AND(AN24&gt;=0.7,AN24&lt;0.85)</formula>
    </cfRule>
    <cfRule type="expression" dxfId="355" priority="2027" stopIfTrue="1">
      <formula>AND(AN24&gt;=0.85,AN24&lt;=1)</formula>
    </cfRule>
    <cfRule type="expression" dxfId="354" priority="2028" stopIfTrue="1">
      <formula>AND(AN24&gt;=1,AN24&lt;=1.2)</formula>
    </cfRule>
    <cfRule type="expression" dxfId="353" priority="2029" stopIfTrue="1">
      <formula>AN24&gt;1.2</formula>
    </cfRule>
  </conditionalFormatting>
  <conditionalFormatting sqref="AL26:AL29">
    <cfRule type="expression" dxfId="352" priority="2021">
      <formula>$D$7&gt;"0"</formula>
    </cfRule>
  </conditionalFormatting>
  <conditionalFormatting sqref="F5">
    <cfRule type="expression" priority="1938" stopIfTrue="1">
      <formula>F5=""</formula>
    </cfRule>
    <cfRule type="expression" priority="1940" stopIfTrue="1">
      <formula>$C5=""</formula>
    </cfRule>
    <cfRule type="expression" dxfId="351" priority="1941" stopIfTrue="1">
      <formula>F5&lt;0.7</formula>
    </cfRule>
    <cfRule type="expression" dxfId="350" priority="1942" stopIfTrue="1">
      <formula>AND(F5&gt;=0.7,F5&lt;0.85)</formula>
    </cfRule>
    <cfRule type="expression" dxfId="349" priority="1943" stopIfTrue="1">
      <formula>AND(F5&gt;=0.85,F5&lt;=1)</formula>
    </cfRule>
    <cfRule type="expression" dxfId="348" priority="1944" stopIfTrue="1">
      <formula>AND(F5&gt;=1,F5&lt;=1.2)</formula>
    </cfRule>
    <cfRule type="expression" dxfId="347" priority="1945" stopIfTrue="1">
      <formula>F5&gt;1.2</formula>
    </cfRule>
  </conditionalFormatting>
  <conditionalFormatting sqref="H7:H12">
    <cfRule type="expression" dxfId="346" priority="869">
      <formula>$D$7&gt;"0"</formula>
    </cfRule>
  </conditionalFormatting>
  <conditionalFormatting sqref="I38:I43 L38:L43 O38:O43 R38:R43 U38:U43 X38:X43 AA38:AA43 AD38:AD43 AG38:AG43">
    <cfRule type="expression" priority="755" stopIfTrue="1">
      <formula>I38=""</formula>
    </cfRule>
    <cfRule type="expression" priority="757" stopIfTrue="1">
      <formula>$C38=""</formula>
    </cfRule>
    <cfRule type="expression" dxfId="345" priority="758" stopIfTrue="1">
      <formula>I38&lt;0.7</formula>
    </cfRule>
    <cfRule type="expression" dxfId="344" priority="759" stopIfTrue="1">
      <formula>AND(I38&gt;=0.7,I38&lt;0.85)</formula>
    </cfRule>
    <cfRule type="expression" dxfId="343" priority="760" stopIfTrue="1">
      <formula>AND(I38&gt;=0.85,I38&lt;=1)</formula>
    </cfRule>
    <cfRule type="expression" dxfId="342" priority="761" stopIfTrue="1">
      <formula>AND(I38&gt;=1,I38&lt;=1.2)</formula>
    </cfRule>
    <cfRule type="expression" dxfId="341" priority="762" stopIfTrue="1">
      <formula>I38&gt;1.2</formula>
    </cfRule>
  </conditionalFormatting>
  <conditionalFormatting sqref="I19:I20 L19:L20 O19:O20 R19:R20 U19:U20 X19:X20 AA19:AA20 AD19:AD20 AG19:AG20">
    <cfRule type="expression" priority="968" stopIfTrue="1">
      <formula>I19=""</formula>
    </cfRule>
    <cfRule type="expression" priority="970" stopIfTrue="1">
      <formula>$C19=""</formula>
    </cfRule>
    <cfRule type="expression" dxfId="340" priority="971" stopIfTrue="1">
      <formula>I19&lt;0.7</formula>
    </cfRule>
    <cfRule type="expression" dxfId="339" priority="972" stopIfTrue="1">
      <formula>AND(I19&gt;=0.7,I19&lt;0.85)</formula>
    </cfRule>
    <cfRule type="expression" dxfId="338" priority="973" stopIfTrue="1">
      <formula>AND(I19&gt;=0.85,I19&lt;=1)</formula>
    </cfRule>
    <cfRule type="expression" dxfId="337" priority="974" stopIfTrue="1">
      <formula>AND(I19&gt;=1,I19&lt;=1.2)</formula>
    </cfRule>
    <cfRule type="expression" dxfId="336" priority="975" stopIfTrue="1">
      <formula>I19&gt;1.2</formula>
    </cfRule>
  </conditionalFormatting>
  <conditionalFormatting sqref="H20 K20 N19:N20 Q19:Q20 T19:T20 W20 Z20 AC19:AC20 AF19:AF20">
    <cfRule type="expression" dxfId="335" priority="967">
      <formula>$D$7&gt;"0"</formula>
    </cfRule>
  </conditionalFormatting>
  <conditionalFormatting sqref="AE37 AM37">
    <cfRule type="expression" priority="809" stopIfTrue="1">
      <formula>AE37=""</formula>
    </cfRule>
    <cfRule type="expression" priority="811" stopIfTrue="1">
      <formula>$C37=""</formula>
    </cfRule>
    <cfRule type="expression" dxfId="334" priority="812" stopIfTrue="1">
      <formula>AE37&lt;0.7</formula>
    </cfRule>
    <cfRule type="expression" dxfId="333" priority="813" stopIfTrue="1">
      <formula>AND(AE37&gt;=0.7,AE37&lt;0.85)</formula>
    </cfRule>
    <cfRule type="expression" dxfId="332" priority="814" stopIfTrue="1">
      <formula>AND(AE37&gt;=0.85,AE37&lt;=1)</formula>
    </cfRule>
    <cfRule type="expression" dxfId="331" priority="815" stopIfTrue="1">
      <formula>AND(AE37&gt;=1,AE37&lt;=1.2)</formula>
    </cfRule>
    <cfRule type="expression" dxfId="330" priority="816" stopIfTrue="1">
      <formula>AE37&gt;1.2</formula>
    </cfRule>
  </conditionalFormatting>
  <conditionalFormatting sqref="O6:O12 R6:R12 U6:U12 X6:X12 AA6:AA12 AD6:AD12 AG6:AG12">
    <cfRule type="expression" priority="887" stopIfTrue="1">
      <formula>O6=""</formula>
    </cfRule>
    <cfRule type="expression" priority="889" stopIfTrue="1">
      <formula>$C6=""</formula>
    </cfRule>
    <cfRule type="expression" dxfId="329" priority="890" stopIfTrue="1">
      <formula>O6&lt;0.7</formula>
    </cfRule>
    <cfRule type="expression" dxfId="328" priority="891" stopIfTrue="1">
      <formula>AND(O6&gt;=0.7,O6&lt;0.85)</formula>
    </cfRule>
    <cfRule type="expression" dxfId="327" priority="892" stopIfTrue="1">
      <formula>AND(O6&gt;=0.85,O6&lt;=1)</formula>
    </cfRule>
    <cfRule type="expression" dxfId="326" priority="893" stopIfTrue="1">
      <formula>AND(O6&gt;=1,O6&lt;=1.2)</formula>
    </cfRule>
    <cfRule type="expression" dxfId="325" priority="894" stopIfTrue="1">
      <formula>O6&gt;1.2</formula>
    </cfRule>
  </conditionalFormatting>
  <conditionalFormatting sqref="N7:N12 Q7:Q12 T7:T12 W7:W12 Z7:Z12 AC7:AC12 AF7:AF12">
    <cfRule type="expression" dxfId="324" priority="886">
      <formula>$D$7&gt;"0"</formula>
    </cfRule>
  </conditionalFormatting>
  <conditionalFormatting sqref="O5 R5 U5 X5 AA5 AD5 AG5">
    <cfRule type="expression" priority="878" stopIfTrue="1">
      <formula>O5=""</formula>
    </cfRule>
    <cfRule type="expression" priority="880" stopIfTrue="1">
      <formula>$C5=""</formula>
    </cfRule>
    <cfRule type="expression" dxfId="323" priority="881" stopIfTrue="1">
      <formula>O5&lt;0.7</formula>
    </cfRule>
    <cfRule type="expression" dxfId="322" priority="882" stopIfTrue="1">
      <formula>AND(O5&gt;=0.7,O5&lt;0.85)</formula>
    </cfRule>
    <cfRule type="expression" dxfId="321" priority="883" stopIfTrue="1">
      <formula>AND(O5&gt;=0.85,O5&lt;=1)</formula>
    </cfRule>
    <cfRule type="expression" dxfId="320" priority="884" stopIfTrue="1">
      <formula>AND(O5&gt;=1,O5&lt;=1.2)</formula>
    </cfRule>
    <cfRule type="expression" dxfId="319" priority="885" stopIfTrue="1">
      <formula>O5&gt;1.2</formula>
    </cfRule>
  </conditionalFormatting>
  <conditionalFormatting sqref="I6:I12">
    <cfRule type="expression" priority="870" stopIfTrue="1">
      <formula>I6=""</formula>
    </cfRule>
    <cfRule type="expression" priority="872" stopIfTrue="1">
      <formula>$C6=""</formula>
    </cfRule>
    <cfRule type="expression" dxfId="318" priority="873" stopIfTrue="1">
      <formula>I6&lt;0.7</formula>
    </cfRule>
    <cfRule type="expression" dxfId="317" priority="874" stopIfTrue="1">
      <formula>AND(I6&gt;=0.7,I6&lt;0.85)</formula>
    </cfRule>
    <cfRule type="expression" dxfId="316" priority="875" stopIfTrue="1">
      <formula>AND(I6&gt;=0.85,I6&lt;=1)</formula>
    </cfRule>
    <cfRule type="expression" dxfId="315" priority="876" stopIfTrue="1">
      <formula>AND(I6&gt;=1,I6&lt;=1.2)</formula>
    </cfRule>
    <cfRule type="expression" dxfId="314" priority="877" stopIfTrue="1">
      <formula>I6&gt;1.2</formula>
    </cfRule>
  </conditionalFormatting>
  <conditionalFormatting sqref="I5">
    <cfRule type="expression" priority="861" stopIfTrue="1">
      <formula>I5=""</formula>
    </cfRule>
    <cfRule type="expression" priority="863" stopIfTrue="1">
      <formula>$C5=""</formula>
    </cfRule>
    <cfRule type="expression" dxfId="313" priority="864" stopIfTrue="1">
      <formula>I5&lt;0.7</formula>
    </cfRule>
    <cfRule type="expression" dxfId="312" priority="865" stopIfTrue="1">
      <formula>AND(I5&gt;=0.7,I5&lt;0.85)</formula>
    </cfRule>
    <cfRule type="expression" dxfId="311" priority="866" stopIfTrue="1">
      <formula>AND(I5&gt;=0.85,I5&lt;=1)</formula>
    </cfRule>
    <cfRule type="expression" dxfId="310" priority="867" stopIfTrue="1">
      <formula>AND(I5&gt;=1,I5&lt;=1.2)</formula>
    </cfRule>
    <cfRule type="expression" dxfId="309" priority="868" stopIfTrue="1">
      <formula>I5&gt;1.2</formula>
    </cfRule>
  </conditionalFormatting>
  <conditionalFormatting sqref="L6:L12">
    <cfRule type="expression" priority="853" stopIfTrue="1">
      <formula>L6=""</formula>
    </cfRule>
    <cfRule type="expression" priority="855" stopIfTrue="1">
      <formula>$C6=""</formula>
    </cfRule>
    <cfRule type="expression" dxfId="308" priority="856" stopIfTrue="1">
      <formula>L6&lt;0.7</formula>
    </cfRule>
    <cfRule type="expression" dxfId="307" priority="857" stopIfTrue="1">
      <formula>AND(L6&gt;=0.7,L6&lt;0.85)</formula>
    </cfRule>
    <cfRule type="expression" dxfId="306" priority="858" stopIfTrue="1">
      <formula>AND(L6&gt;=0.85,L6&lt;=1)</formula>
    </cfRule>
    <cfRule type="expression" dxfId="305" priority="859" stopIfTrue="1">
      <formula>AND(L6&gt;=1,L6&lt;=1.2)</formula>
    </cfRule>
    <cfRule type="expression" dxfId="304" priority="860" stopIfTrue="1">
      <formula>L6&gt;1.2</formula>
    </cfRule>
  </conditionalFormatting>
  <conditionalFormatting sqref="K7:K12">
    <cfRule type="expression" dxfId="303" priority="852">
      <formula>$D$7&gt;"0"</formula>
    </cfRule>
  </conditionalFormatting>
  <conditionalFormatting sqref="L5">
    <cfRule type="expression" priority="844" stopIfTrue="1">
      <formula>L5=""</formula>
    </cfRule>
    <cfRule type="expression" priority="846" stopIfTrue="1">
      <formula>$C5=""</formula>
    </cfRule>
    <cfRule type="expression" dxfId="302" priority="847" stopIfTrue="1">
      <formula>L5&lt;0.7</formula>
    </cfRule>
    <cfRule type="expression" dxfId="301" priority="848" stopIfTrue="1">
      <formula>AND(L5&gt;=0.7,L5&lt;0.85)</formula>
    </cfRule>
    <cfRule type="expression" dxfId="300" priority="849" stopIfTrue="1">
      <formula>AND(L5&gt;=0.85,L5&lt;=1)</formula>
    </cfRule>
    <cfRule type="expression" dxfId="299" priority="850" stopIfTrue="1">
      <formula>AND(L5&gt;=1,L5&lt;=1.2)</formula>
    </cfRule>
    <cfRule type="expression" dxfId="298" priority="851" stopIfTrue="1">
      <formula>L5&gt;1.2</formula>
    </cfRule>
  </conditionalFormatting>
  <conditionalFormatting sqref="F31:F36">
    <cfRule type="expression" priority="782" stopIfTrue="1">
      <formula>F31=""</formula>
    </cfRule>
    <cfRule type="expression" priority="784" stopIfTrue="1">
      <formula>$C31=""</formula>
    </cfRule>
    <cfRule type="expression" dxfId="297" priority="785" stopIfTrue="1">
      <formula>F31&lt;0.7</formula>
    </cfRule>
    <cfRule type="expression" dxfId="296" priority="786" stopIfTrue="1">
      <formula>AND(F31&gt;=0.7,F31&lt;0.85)</formula>
    </cfRule>
    <cfRule type="expression" dxfId="295" priority="787" stopIfTrue="1">
      <formula>AND(F31&gt;=0.85,F31&lt;=1)</formula>
    </cfRule>
    <cfRule type="expression" dxfId="294" priority="788" stopIfTrue="1">
      <formula>AND(F31&gt;=1,F31&lt;=1.2)</formula>
    </cfRule>
    <cfRule type="expression" dxfId="293" priority="789" stopIfTrue="1">
      <formula>F31&gt;1.2</formula>
    </cfRule>
  </conditionalFormatting>
  <conditionalFormatting sqref="E33:E36">
    <cfRule type="expression" dxfId="292" priority="781">
      <formula>$D$7&gt;"0"</formula>
    </cfRule>
  </conditionalFormatting>
  <conditionalFormatting sqref="I31:I36 L31:L36 O31:O36 R31:R36 U31:U36 X31:X36 AA31:AA36 AD31:AD36 AG31:AG36">
    <cfRule type="expression" priority="773" stopIfTrue="1">
      <formula>I31=""</formula>
    </cfRule>
    <cfRule type="expression" priority="775" stopIfTrue="1">
      <formula>$C31=""</formula>
    </cfRule>
    <cfRule type="expression" dxfId="291" priority="776" stopIfTrue="1">
      <formula>I31&lt;0.7</formula>
    </cfRule>
    <cfRule type="expression" dxfId="290" priority="777" stopIfTrue="1">
      <formula>AND(I31&gt;=0.7,I31&lt;0.85)</formula>
    </cfRule>
    <cfRule type="expression" dxfId="289" priority="778" stopIfTrue="1">
      <formula>AND(I31&gt;=0.85,I31&lt;=1)</formula>
    </cfRule>
    <cfRule type="expression" dxfId="288" priority="779" stopIfTrue="1">
      <formula>AND(I31&gt;=1,I31&lt;=1.2)</formula>
    </cfRule>
    <cfRule type="expression" dxfId="287" priority="780" stopIfTrue="1">
      <formula>I31&gt;1.2</formula>
    </cfRule>
  </conditionalFormatting>
  <conditionalFormatting sqref="H33:H36 K33:K36 N33:N36 Q33:Q36 T33:T36 W33:W36 Z33:Z36 AC33:AC36 AF33:AF36">
    <cfRule type="expression" dxfId="286" priority="772">
      <formula>$D$7&gt;"0"</formula>
    </cfRule>
  </conditionalFormatting>
  <conditionalFormatting sqref="F38:F43">
    <cfRule type="expression" priority="764" stopIfTrue="1">
      <formula>F38=""</formula>
    </cfRule>
    <cfRule type="expression" priority="766" stopIfTrue="1">
      <formula>$C38=""</formula>
    </cfRule>
    <cfRule type="expression" dxfId="285" priority="767" stopIfTrue="1">
      <formula>F38&lt;0.7</formula>
    </cfRule>
    <cfRule type="expression" dxfId="284" priority="768" stopIfTrue="1">
      <formula>AND(F38&gt;=0.7,F38&lt;0.85)</formula>
    </cfRule>
    <cfRule type="expression" dxfId="283" priority="769" stopIfTrue="1">
      <formula>AND(F38&gt;=0.85,F38&lt;=1)</formula>
    </cfRule>
    <cfRule type="expression" dxfId="282" priority="770" stopIfTrue="1">
      <formula>AND(F38&gt;=1,F38&lt;=1.2)</formula>
    </cfRule>
    <cfRule type="expression" dxfId="281" priority="771" stopIfTrue="1">
      <formula>F38&gt;1.2</formula>
    </cfRule>
  </conditionalFormatting>
  <conditionalFormatting sqref="E40:E43">
    <cfRule type="expression" dxfId="280" priority="763">
      <formula>$D$7&gt;"0"</formula>
    </cfRule>
  </conditionalFormatting>
  <conditionalFormatting sqref="H40:H43 K40:K43 N40:N43 Q40:Q43 T40:T43 W40:W43 Z40:Z43 AC40:AC43 AF40:AF43">
    <cfRule type="expression" dxfId="279" priority="754">
      <formula>$D$7&gt;"0"</formula>
    </cfRule>
  </conditionalFormatting>
  <conditionalFormatting sqref="F45:F50">
    <cfRule type="expression" priority="746" stopIfTrue="1">
      <formula>F45=""</formula>
    </cfRule>
    <cfRule type="expression" priority="748" stopIfTrue="1">
      <formula>$C45=""</formula>
    </cfRule>
    <cfRule type="expression" dxfId="278" priority="749" stopIfTrue="1">
      <formula>F45&lt;0.7</formula>
    </cfRule>
    <cfRule type="expression" dxfId="277" priority="750" stopIfTrue="1">
      <formula>AND(F45&gt;=0.7,F45&lt;0.85)</formula>
    </cfRule>
    <cfRule type="expression" dxfId="276" priority="751" stopIfTrue="1">
      <formula>AND(F45&gt;=0.85,F45&lt;=1)</formula>
    </cfRule>
    <cfRule type="expression" dxfId="275" priority="752" stopIfTrue="1">
      <formula>AND(F45&gt;=1,F45&lt;=1.2)</formula>
    </cfRule>
    <cfRule type="expression" dxfId="274" priority="753" stopIfTrue="1">
      <formula>F45&gt;1.2</formula>
    </cfRule>
  </conditionalFormatting>
  <conditionalFormatting sqref="E47:E50">
    <cfRule type="expression" dxfId="273" priority="745">
      <formula>$D$7&gt;"0"</formula>
    </cfRule>
  </conditionalFormatting>
  <conditionalFormatting sqref="I45:I50 L45:L50 O45:O50 R45:R50 U45:U50 X45:X50 AA45:AA50 AD45:AD50 AG45:AG50">
    <cfRule type="expression" priority="737" stopIfTrue="1">
      <formula>I45=""</formula>
    </cfRule>
    <cfRule type="expression" priority="739" stopIfTrue="1">
      <formula>$C45=""</formula>
    </cfRule>
    <cfRule type="expression" dxfId="272" priority="740" stopIfTrue="1">
      <formula>I45&lt;0.7</formula>
    </cfRule>
    <cfRule type="expression" dxfId="271" priority="741" stopIfTrue="1">
      <formula>AND(I45&gt;=0.7,I45&lt;0.85)</formula>
    </cfRule>
    <cfRule type="expression" dxfId="270" priority="742" stopIfTrue="1">
      <formula>AND(I45&gt;=0.85,I45&lt;=1)</formula>
    </cfRule>
    <cfRule type="expression" dxfId="269" priority="743" stopIfTrue="1">
      <formula>AND(I45&gt;=1,I45&lt;=1.2)</formula>
    </cfRule>
    <cfRule type="expression" dxfId="268" priority="744" stopIfTrue="1">
      <formula>I45&gt;1.2</formula>
    </cfRule>
  </conditionalFormatting>
  <conditionalFormatting sqref="H47:H50 K47:K50 N47:N50 Q47:Q50 T47:T50 W47:W50 Z47:Z50 AC47:AC50 AF47:AF50">
    <cfRule type="expression" dxfId="267" priority="736">
      <formula>$D$7&gt;"0"</formula>
    </cfRule>
  </conditionalFormatting>
  <conditionalFormatting sqref="AN31:AN36">
    <cfRule type="expression" priority="728" stopIfTrue="1">
      <formula>AN31=""</formula>
    </cfRule>
    <cfRule type="expression" priority="730" stopIfTrue="1">
      <formula>$C31=""</formula>
    </cfRule>
    <cfRule type="expression" dxfId="266" priority="731" stopIfTrue="1">
      <formula>AN31&lt;0.7</formula>
    </cfRule>
    <cfRule type="expression" dxfId="265" priority="732" stopIfTrue="1">
      <formula>AND(AN31&gt;=0.7,AN31&lt;0.85)</formula>
    </cfRule>
    <cfRule type="expression" dxfId="264" priority="733" stopIfTrue="1">
      <formula>AND(AN31&gt;=0.85,AN31&lt;=1)</formula>
    </cfRule>
    <cfRule type="expression" dxfId="263" priority="734" stopIfTrue="1">
      <formula>AND(AN31&gt;=1,AN31&lt;=1.2)</formula>
    </cfRule>
    <cfRule type="expression" dxfId="262" priority="735" stopIfTrue="1">
      <formula>AN31&gt;1.2</formula>
    </cfRule>
  </conditionalFormatting>
  <conditionalFormatting sqref="AL33:AL36">
    <cfRule type="expression" dxfId="261" priority="727">
      <formula>$D$7&gt;"0"</formula>
    </cfRule>
  </conditionalFormatting>
  <conditionalFormatting sqref="AN38:AN43">
    <cfRule type="expression" priority="711" stopIfTrue="1">
      <formula>AN38=""</formula>
    </cfRule>
    <cfRule type="expression" priority="713" stopIfTrue="1">
      <formula>$C38=""</formula>
    </cfRule>
    <cfRule type="expression" dxfId="260" priority="714" stopIfTrue="1">
      <formula>AN38&lt;0.7</formula>
    </cfRule>
    <cfRule type="expression" dxfId="259" priority="715" stopIfTrue="1">
      <formula>AND(AN38&gt;=0.7,AN38&lt;0.85)</formula>
    </cfRule>
    <cfRule type="expression" dxfId="258" priority="716" stopIfTrue="1">
      <formula>AND(AN38&gt;=0.85,AN38&lt;=1)</formula>
    </cfRule>
    <cfRule type="expression" dxfId="257" priority="717" stopIfTrue="1">
      <formula>AND(AN38&gt;=1,AN38&lt;=1.2)</formula>
    </cfRule>
    <cfRule type="expression" dxfId="256" priority="718" stopIfTrue="1">
      <formula>AN38&gt;1.2</formula>
    </cfRule>
  </conditionalFormatting>
  <conditionalFormatting sqref="AL40:AL43">
    <cfRule type="expression" dxfId="255" priority="710">
      <formula>$D$7&gt;"0"</formula>
    </cfRule>
  </conditionalFormatting>
  <conditionalFormatting sqref="AN45:AN50">
    <cfRule type="expression" priority="694" stopIfTrue="1">
      <formula>AN45=""</formula>
    </cfRule>
    <cfRule type="expression" priority="696" stopIfTrue="1">
      <formula>$C45=""</formula>
    </cfRule>
    <cfRule type="expression" dxfId="254" priority="697" stopIfTrue="1">
      <formula>AN45&lt;0.7</formula>
    </cfRule>
    <cfRule type="expression" dxfId="253" priority="698" stopIfTrue="1">
      <formula>AND(AN45&gt;=0.7,AN45&lt;0.85)</formula>
    </cfRule>
    <cfRule type="expression" dxfId="252" priority="699" stopIfTrue="1">
      <formula>AND(AN45&gt;=0.85,AN45&lt;=1)</formula>
    </cfRule>
    <cfRule type="expression" dxfId="251" priority="700" stopIfTrue="1">
      <formula>AND(AN45&gt;=1,AN45&lt;=1.2)</formula>
    </cfRule>
    <cfRule type="expression" dxfId="250" priority="701" stopIfTrue="1">
      <formula>AN45&gt;1.2</formula>
    </cfRule>
  </conditionalFormatting>
  <conditionalFormatting sqref="AL47:AL50">
    <cfRule type="expression" dxfId="249" priority="693">
      <formula>$D$7&gt;"0"</formula>
    </cfRule>
  </conditionalFormatting>
  <conditionalFormatting sqref="F25:F29">
    <cfRule type="expression" priority="677" stopIfTrue="1">
      <formula>F25=""</formula>
    </cfRule>
    <cfRule type="expression" priority="679" stopIfTrue="1">
      <formula>$C25=""</formula>
    </cfRule>
    <cfRule type="expression" dxfId="248" priority="680" stopIfTrue="1">
      <formula>F25&lt;0.7</formula>
    </cfRule>
    <cfRule type="expression" dxfId="247" priority="681" stopIfTrue="1">
      <formula>AND(F25&gt;=0.7,F25&lt;0.85)</formula>
    </cfRule>
    <cfRule type="expression" dxfId="246" priority="682" stopIfTrue="1">
      <formula>AND(F25&gt;=0.85,F25&lt;=1)</formula>
    </cfRule>
    <cfRule type="expression" dxfId="245" priority="683" stopIfTrue="1">
      <formula>AND(F25&gt;=1,F25&lt;=1.2)</formula>
    </cfRule>
    <cfRule type="expression" dxfId="244" priority="684" stopIfTrue="1">
      <formula>F25&gt;1.2</formula>
    </cfRule>
  </conditionalFormatting>
  <conditionalFormatting sqref="E26:E29">
    <cfRule type="expression" dxfId="243" priority="676">
      <formula>$D$7&gt;"0"</formula>
    </cfRule>
  </conditionalFormatting>
  <conditionalFormatting sqref="I25:I29 O25:O29 R25:R29 U25:U29 X25:X29 AA25:AA29 AD25:AD29 AG25:AG29 L25:L29">
    <cfRule type="expression" priority="668" stopIfTrue="1">
      <formula>I25=""</formula>
    </cfRule>
    <cfRule type="expression" priority="670" stopIfTrue="1">
      <formula>$C25=""</formula>
    </cfRule>
    <cfRule type="expression" dxfId="242" priority="671" stopIfTrue="1">
      <formula>I25&lt;0.7</formula>
    </cfRule>
    <cfRule type="expression" dxfId="241" priority="672" stopIfTrue="1">
      <formula>AND(I25&gt;=0.7,I25&lt;0.85)</formula>
    </cfRule>
    <cfRule type="expression" dxfId="240" priority="673" stopIfTrue="1">
      <formula>AND(I25&gt;=0.85,I25&lt;=1)</formula>
    </cfRule>
    <cfRule type="expression" dxfId="239" priority="674" stopIfTrue="1">
      <formula>AND(I25&gt;=1,I25&lt;=1.2)</formula>
    </cfRule>
    <cfRule type="expression" dxfId="238" priority="675" stopIfTrue="1">
      <formula>I25&gt;1.2</formula>
    </cfRule>
  </conditionalFormatting>
  <conditionalFormatting sqref="H26:H29 K26:K29 N26:N29 Q26:Q29 T26:T29 W26:W29 Z26:Z29 AC26:AC29 AF26:AF29">
    <cfRule type="expression" dxfId="237" priority="667">
      <formula>$D$7&gt;"0"</formula>
    </cfRule>
  </conditionalFormatting>
  <conditionalFormatting sqref="F13">
    <cfRule type="expression" priority="659" stopIfTrue="1">
      <formula>F13=""</formula>
    </cfRule>
    <cfRule type="expression" priority="661" stopIfTrue="1">
      <formula>$C13=""</formula>
    </cfRule>
    <cfRule type="expression" dxfId="236" priority="662" stopIfTrue="1">
      <formula>F13&lt;0.7</formula>
    </cfRule>
    <cfRule type="expression" dxfId="235" priority="663" stopIfTrue="1">
      <formula>AND(F13&gt;=0.7,F13&lt;0.85)</formula>
    </cfRule>
    <cfRule type="expression" dxfId="234" priority="664" stopIfTrue="1">
      <formula>AND(F13&gt;=0.85,F13&lt;=1)</formula>
    </cfRule>
    <cfRule type="expression" dxfId="233" priority="665" stopIfTrue="1">
      <formula>AND(F13&gt;=1,F13&lt;=1.2)</formula>
    </cfRule>
    <cfRule type="expression" dxfId="232" priority="666" stopIfTrue="1">
      <formula>F13&gt;1.2</formula>
    </cfRule>
  </conditionalFormatting>
  <conditionalFormatting sqref="E13">
    <cfRule type="expression" dxfId="231" priority="658">
      <formula>$D$7&gt;"0"</formula>
    </cfRule>
  </conditionalFormatting>
  <conditionalFormatting sqref="AN13">
    <cfRule type="expression" priority="650" stopIfTrue="1">
      <formula>AN13=""</formula>
    </cfRule>
    <cfRule type="expression" priority="652" stopIfTrue="1">
      <formula>$C13=""</formula>
    </cfRule>
    <cfRule type="expression" dxfId="230" priority="653" stopIfTrue="1">
      <formula>AN13&lt;0.7</formula>
    </cfRule>
    <cfRule type="expression" dxfId="229" priority="654" stopIfTrue="1">
      <formula>AND(AN13&gt;=0.7,AN13&lt;0.85)</formula>
    </cfRule>
    <cfRule type="expression" dxfId="228" priority="655" stopIfTrue="1">
      <formula>AND(AN13&gt;=0.85,AN13&lt;=1)</formula>
    </cfRule>
    <cfRule type="expression" dxfId="227" priority="656" stopIfTrue="1">
      <formula>AND(AN13&gt;=1,AN13&lt;=1.2)</formula>
    </cfRule>
    <cfRule type="expression" dxfId="226" priority="657" stopIfTrue="1">
      <formula>AN13&gt;1.2</formula>
    </cfRule>
  </conditionalFormatting>
  <conditionalFormatting sqref="AL13">
    <cfRule type="expression" dxfId="225" priority="649">
      <formula>$D$7&gt;"0"</formula>
    </cfRule>
  </conditionalFormatting>
  <conditionalFormatting sqref="H13">
    <cfRule type="expression" dxfId="224" priority="621">
      <formula>$D$7&gt;"0"</formula>
    </cfRule>
  </conditionalFormatting>
  <conditionalFormatting sqref="O13 R13 U13 X13 AA13 AD13 AG13">
    <cfRule type="expression" priority="631" stopIfTrue="1">
      <formula>O13=""</formula>
    </cfRule>
    <cfRule type="expression" priority="633" stopIfTrue="1">
      <formula>$C13=""</formula>
    </cfRule>
    <cfRule type="expression" dxfId="223" priority="634" stopIfTrue="1">
      <formula>O13&lt;0.7</formula>
    </cfRule>
    <cfRule type="expression" dxfId="222" priority="635" stopIfTrue="1">
      <formula>AND(O13&gt;=0.7,O13&lt;0.85)</formula>
    </cfRule>
    <cfRule type="expression" dxfId="221" priority="636" stopIfTrue="1">
      <formula>AND(O13&gt;=0.85,O13&lt;=1)</formula>
    </cfRule>
    <cfRule type="expression" dxfId="220" priority="637" stopIfTrue="1">
      <formula>AND(O13&gt;=1,O13&lt;=1.2)</formula>
    </cfRule>
    <cfRule type="expression" dxfId="219" priority="638" stopIfTrue="1">
      <formula>O13&gt;1.2</formula>
    </cfRule>
  </conditionalFormatting>
  <conditionalFormatting sqref="N13 Q13 T13 W13 Z13 AC13 AF13">
    <cfRule type="expression" dxfId="218" priority="630">
      <formula>$D$7&gt;"0"</formula>
    </cfRule>
  </conditionalFormatting>
  <conditionalFormatting sqref="I13">
    <cfRule type="expression" priority="622" stopIfTrue="1">
      <formula>I13=""</formula>
    </cfRule>
    <cfRule type="expression" priority="624" stopIfTrue="1">
      <formula>$C13=""</formula>
    </cfRule>
    <cfRule type="expression" dxfId="217" priority="625" stopIfTrue="1">
      <formula>I13&lt;0.7</formula>
    </cfRule>
    <cfRule type="expression" dxfId="216" priority="626" stopIfTrue="1">
      <formula>AND(I13&gt;=0.7,I13&lt;0.85)</formula>
    </cfRule>
    <cfRule type="expression" dxfId="215" priority="627" stopIfTrue="1">
      <formula>AND(I13&gt;=0.85,I13&lt;=1)</formula>
    </cfRule>
    <cfRule type="expression" dxfId="214" priority="628" stopIfTrue="1">
      <formula>AND(I13&gt;=1,I13&lt;=1.2)</formula>
    </cfRule>
    <cfRule type="expression" dxfId="213" priority="629" stopIfTrue="1">
      <formula>I13&gt;1.2</formula>
    </cfRule>
  </conditionalFormatting>
  <conditionalFormatting sqref="L13">
    <cfRule type="expression" priority="613" stopIfTrue="1">
      <formula>L13=""</formula>
    </cfRule>
    <cfRule type="expression" priority="615" stopIfTrue="1">
      <formula>$C13=""</formula>
    </cfRule>
    <cfRule type="expression" dxfId="212" priority="616" stopIfTrue="1">
      <formula>L13&lt;0.7</formula>
    </cfRule>
    <cfRule type="expression" dxfId="211" priority="617" stopIfTrue="1">
      <formula>AND(L13&gt;=0.7,L13&lt;0.85)</formula>
    </cfRule>
    <cfRule type="expression" dxfId="210" priority="618" stopIfTrue="1">
      <formula>AND(L13&gt;=0.85,L13&lt;=1)</formula>
    </cfRule>
    <cfRule type="expression" dxfId="209" priority="619" stopIfTrue="1">
      <formula>AND(L13&gt;=1,L13&lt;=1.2)</formula>
    </cfRule>
    <cfRule type="expression" dxfId="208" priority="620" stopIfTrue="1">
      <formula>L13&gt;1.2</formula>
    </cfRule>
  </conditionalFormatting>
  <conditionalFormatting sqref="K13">
    <cfRule type="expression" dxfId="207" priority="612">
      <formula>$D$7&gt;"0"</formula>
    </cfRule>
  </conditionalFormatting>
  <conditionalFormatting sqref="H18 K18 N18 Q18 T18 Z18 AC18 AF18">
    <cfRule type="expression" dxfId="206" priority="499">
      <formula>COUNTBLANK($C$18)</formula>
    </cfRule>
  </conditionalFormatting>
  <conditionalFormatting sqref="F15">
    <cfRule type="expression" priority="547" stopIfTrue="1">
      <formula>F15=""</formula>
    </cfRule>
    <cfRule type="expression" priority="549" stopIfTrue="1">
      <formula>$C15=""</formula>
    </cfRule>
    <cfRule type="expression" dxfId="205" priority="550" stopIfTrue="1">
      <formula>F15&lt;0.7</formula>
    </cfRule>
    <cfRule type="expression" dxfId="204" priority="551" stopIfTrue="1">
      <formula>AND(F15&gt;=0.7,F15&lt;0.85)</formula>
    </cfRule>
    <cfRule type="expression" dxfId="203" priority="552" stopIfTrue="1">
      <formula>AND(F15&gt;=0.85,F15&lt;=1)</formula>
    </cfRule>
    <cfRule type="expression" dxfId="202" priority="553" stopIfTrue="1">
      <formula>AND(F15&gt;=1,F15&lt;=1.2)</formula>
    </cfRule>
    <cfRule type="expression" dxfId="201" priority="554" stopIfTrue="1">
      <formula>F15&gt;1.2</formula>
    </cfRule>
  </conditionalFormatting>
  <conditionalFormatting sqref="I15 L15 O15 R15 U15 X15 AA15 AD15 AG15">
    <cfRule type="expression" priority="539" stopIfTrue="1">
      <formula>I15=""</formula>
    </cfRule>
    <cfRule type="expression" priority="541" stopIfTrue="1">
      <formula>$C15=""</formula>
    </cfRule>
    <cfRule type="expression" dxfId="200" priority="542" stopIfTrue="1">
      <formula>I15&lt;0.7</formula>
    </cfRule>
    <cfRule type="expression" dxfId="199" priority="543" stopIfTrue="1">
      <formula>AND(I15&gt;=0.7,I15&lt;0.85)</formula>
    </cfRule>
    <cfRule type="expression" dxfId="198" priority="544" stopIfTrue="1">
      <formula>AND(I15&gt;=0.85,I15&lt;=1)</formula>
    </cfRule>
    <cfRule type="expression" dxfId="197" priority="545" stopIfTrue="1">
      <formula>AND(I15&gt;=1,I15&lt;=1.2)</formula>
    </cfRule>
    <cfRule type="expression" dxfId="196" priority="546" stopIfTrue="1">
      <formula>I15&gt;1.2</formula>
    </cfRule>
  </conditionalFormatting>
  <conditionalFormatting sqref="F16">
    <cfRule type="expression" priority="531" stopIfTrue="1">
      <formula>F16=""</formula>
    </cfRule>
    <cfRule type="expression" priority="533" stopIfTrue="1">
      <formula>$C16=""</formula>
    </cfRule>
    <cfRule type="expression" dxfId="195" priority="534" stopIfTrue="1">
      <formula>F16&lt;0.7</formula>
    </cfRule>
    <cfRule type="expression" dxfId="194" priority="535" stopIfTrue="1">
      <formula>AND(F16&gt;=0.7,F16&lt;0.85)</formula>
    </cfRule>
    <cfRule type="expression" dxfId="193" priority="536" stopIfTrue="1">
      <formula>AND(F16&gt;=0.85,F16&lt;=1)</formula>
    </cfRule>
    <cfRule type="expression" dxfId="192" priority="537" stopIfTrue="1">
      <formula>AND(F16&gt;=1,F16&lt;=1.2)</formula>
    </cfRule>
    <cfRule type="expression" dxfId="191" priority="538" stopIfTrue="1">
      <formula>F16&gt;1.2</formula>
    </cfRule>
  </conditionalFormatting>
  <conditionalFormatting sqref="I16 L16 O16 R16 U16 X16 AA16 AD16 AG16">
    <cfRule type="expression" priority="523" stopIfTrue="1">
      <formula>I16=""</formula>
    </cfRule>
    <cfRule type="expression" priority="525" stopIfTrue="1">
      <formula>$C16=""</formula>
    </cfRule>
    <cfRule type="expression" dxfId="190" priority="526" stopIfTrue="1">
      <formula>I16&lt;0.7</formula>
    </cfRule>
    <cfRule type="expression" dxfId="189" priority="527" stopIfTrue="1">
      <formula>AND(I16&gt;=0.7,I16&lt;0.85)</formula>
    </cfRule>
    <cfRule type="expression" dxfId="188" priority="528" stopIfTrue="1">
      <formula>AND(I16&gt;=0.85,I16&lt;=1)</formula>
    </cfRule>
    <cfRule type="expression" dxfId="187" priority="529" stopIfTrue="1">
      <formula>AND(I16&gt;=1,I16&lt;=1.2)</formula>
    </cfRule>
    <cfRule type="expression" dxfId="186" priority="530" stopIfTrue="1">
      <formula>I16&gt;1.2</formula>
    </cfRule>
  </conditionalFormatting>
  <conditionalFormatting sqref="F17:F18">
    <cfRule type="expression" priority="515" stopIfTrue="1">
      <formula>F17=""</formula>
    </cfRule>
    <cfRule type="expression" priority="517" stopIfTrue="1">
      <formula>$C17=""</formula>
    </cfRule>
    <cfRule type="expression" dxfId="185" priority="518" stopIfTrue="1">
      <formula>F17&lt;0.7</formula>
    </cfRule>
    <cfRule type="expression" dxfId="184" priority="519" stopIfTrue="1">
      <formula>AND(F17&gt;=0.7,F17&lt;0.85)</formula>
    </cfRule>
    <cfRule type="expression" dxfId="183" priority="520" stopIfTrue="1">
      <formula>AND(F17&gt;=0.85,F17&lt;=1)</formula>
    </cfRule>
    <cfRule type="expression" dxfId="182" priority="521" stopIfTrue="1">
      <formula>AND(F17&gt;=1,F17&lt;=1.2)</formula>
    </cfRule>
    <cfRule type="expression" dxfId="181" priority="522" stopIfTrue="1">
      <formula>F17&gt;1.2</formula>
    </cfRule>
  </conditionalFormatting>
  <conditionalFormatting sqref="E17">
    <cfRule type="expression" dxfId="180" priority="513">
      <formula>COUNTBLANK($C$17)</formula>
    </cfRule>
  </conditionalFormatting>
  <conditionalFormatting sqref="E18">
    <cfRule type="expression" dxfId="179" priority="511">
      <formula>COUNTBLANK($C$18)</formula>
    </cfRule>
  </conditionalFormatting>
  <conditionalFormatting sqref="I17:I18 L17:L18 O17:O18 R17:R18 U17:U18 X17:X18 AA17:AA18 AD17:AD18 AG17:AG18">
    <cfRule type="expression" priority="503" stopIfTrue="1">
      <formula>I17=""</formula>
    </cfRule>
    <cfRule type="expression" priority="505" stopIfTrue="1">
      <formula>$C17=""</formula>
    </cfRule>
    <cfRule type="expression" dxfId="178" priority="506" stopIfTrue="1">
      <formula>I17&lt;0.7</formula>
    </cfRule>
    <cfRule type="expression" dxfId="177" priority="507" stopIfTrue="1">
      <formula>AND(I17&gt;=0.7,I17&lt;0.85)</formula>
    </cfRule>
    <cfRule type="expression" dxfId="176" priority="508" stopIfTrue="1">
      <formula>AND(I17&gt;=0.85,I17&lt;=1)</formula>
    </cfRule>
    <cfRule type="expression" dxfId="175" priority="509" stopIfTrue="1">
      <formula>AND(I17&gt;=1,I17&lt;=1.2)</formula>
    </cfRule>
    <cfRule type="expression" dxfId="174" priority="510" stopIfTrue="1">
      <formula>I17&gt;1.2</formula>
    </cfRule>
  </conditionalFormatting>
  <conditionalFormatting sqref="H17 K17 N17 Q17 T17 Z17 AC17 AF17">
    <cfRule type="expression" dxfId="173" priority="501">
      <formula>COUNTBLANK($C$17)</formula>
    </cfRule>
  </conditionalFormatting>
  <conditionalFormatting sqref="AK18">
    <cfRule type="expression" dxfId="172" priority="498">
      <formula>COUNTBLANK($C$18)</formula>
    </cfRule>
  </conditionalFormatting>
  <conditionalFormatting sqref="AL18">
    <cfRule type="expression" dxfId="171" priority="497">
      <formula>COUNTBLANK($C$18)</formula>
    </cfRule>
  </conditionalFormatting>
  <conditionalFormatting sqref="AL20">
    <cfRule type="expression" dxfId="170" priority="496">
      <formula>$D$7&gt;"0"</formula>
    </cfRule>
  </conditionalFormatting>
  <conditionalFormatting sqref="F24">
    <cfRule type="expression" priority="281" stopIfTrue="1">
      <formula>F24=""</formula>
    </cfRule>
    <cfRule type="expression" priority="283" stopIfTrue="1">
      <formula>$C24=""</formula>
    </cfRule>
    <cfRule type="expression" dxfId="169" priority="284" stopIfTrue="1">
      <formula>F24&lt;0.7</formula>
    </cfRule>
    <cfRule type="expression" dxfId="168" priority="285" stopIfTrue="1">
      <formula>AND(F24&gt;=0.7,F24&lt;0.85)</formula>
    </cfRule>
    <cfRule type="expression" dxfId="167" priority="286" stopIfTrue="1">
      <formula>AND(F24&gt;=0.85,F24&lt;=1)</formula>
    </cfRule>
    <cfRule type="expression" dxfId="166" priority="287" stopIfTrue="1">
      <formula>AND(F24&gt;=1,F24&lt;=1.2)</formula>
    </cfRule>
    <cfRule type="expression" dxfId="165" priority="288" stopIfTrue="1">
      <formula>F24&gt;1.2</formula>
    </cfRule>
  </conditionalFormatting>
  <conditionalFormatting sqref="O24 R24 U24 X24 AA24 AD24 AG24">
    <cfRule type="expression" priority="273" stopIfTrue="1">
      <formula>O24=""</formula>
    </cfRule>
    <cfRule type="expression" priority="275" stopIfTrue="1">
      <formula>$C24=""</formula>
    </cfRule>
    <cfRule type="expression" dxfId="164" priority="276" stopIfTrue="1">
      <formula>O24&lt;0.7</formula>
    </cfRule>
    <cfRule type="expression" dxfId="163" priority="277" stopIfTrue="1">
      <formula>AND(O24&gt;=0.7,O24&lt;0.85)</formula>
    </cfRule>
    <cfRule type="expression" dxfId="162" priority="278" stopIfTrue="1">
      <formula>AND(O24&gt;=0.85,O24&lt;=1)</formula>
    </cfRule>
    <cfRule type="expression" dxfId="161" priority="279" stopIfTrue="1">
      <formula>AND(O24&gt;=1,O24&lt;=1.2)</formula>
    </cfRule>
    <cfRule type="expression" dxfId="160" priority="280" stopIfTrue="1">
      <formula>O24&gt;1.2</formula>
    </cfRule>
  </conditionalFormatting>
  <conditionalFormatting sqref="I24">
    <cfRule type="expression" priority="265" stopIfTrue="1">
      <formula>I24=""</formula>
    </cfRule>
    <cfRule type="expression" priority="267" stopIfTrue="1">
      <formula>$C24=""</formula>
    </cfRule>
    <cfRule type="expression" dxfId="159" priority="268" stopIfTrue="1">
      <formula>I24&lt;0.7</formula>
    </cfRule>
    <cfRule type="expression" dxfId="158" priority="269" stopIfTrue="1">
      <formula>AND(I24&gt;=0.7,I24&lt;0.85)</formula>
    </cfRule>
    <cfRule type="expression" dxfId="157" priority="270" stopIfTrue="1">
      <formula>AND(I24&gt;=0.85,I24&lt;=1)</formula>
    </cfRule>
    <cfRule type="expression" dxfId="156" priority="271" stopIfTrue="1">
      <formula>AND(I24&gt;=1,I24&lt;=1.2)</formula>
    </cfRule>
    <cfRule type="expression" dxfId="155" priority="272" stopIfTrue="1">
      <formula>I24&gt;1.2</formula>
    </cfRule>
  </conditionalFormatting>
  <conditionalFormatting sqref="L24">
    <cfRule type="expression" priority="257" stopIfTrue="1">
      <formula>L24=""</formula>
    </cfRule>
    <cfRule type="expression" priority="259" stopIfTrue="1">
      <formula>$C24=""</formula>
    </cfRule>
    <cfRule type="expression" dxfId="154" priority="260" stopIfTrue="1">
      <formula>L24&lt;0.7</formula>
    </cfRule>
    <cfRule type="expression" dxfId="153" priority="261" stopIfTrue="1">
      <formula>AND(L24&gt;=0.7,L24&lt;0.85)</formula>
    </cfRule>
    <cfRule type="expression" dxfId="152" priority="262" stopIfTrue="1">
      <formula>AND(L24&gt;=0.85,L24&lt;=1)</formula>
    </cfRule>
    <cfRule type="expression" dxfId="151" priority="263" stopIfTrue="1">
      <formula>AND(L24&gt;=1,L24&lt;=1.2)</formula>
    </cfRule>
    <cfRule type="expression" dxfId="150" priority="264" stopIfTrue="1">
      <formula>L24&gt;1.2</formula>
    </cfRule>
  </conditionalFormatting>
  <conditionalFormatting sqref="AM5:AM13">
    <cfRule type="expression" priority="247" stopIfTrue="1">
      <formula>AM5=""</formula>
    </cfRule>
    <cfRule type="expression" priority="249" stopIfTrue="1">
      <formula>$C5=""</formula>
    </cfRule>
    <cfRule type="expression" dxfId="149" priority="250" stopIfTrue="1">
      <formula>AM5&lt;0.7</formula>
    </cfRule>
    <cfRule type="expression" dxfId="148" priority="251" stopIfTrue="1">
      <formula>AND(AM5&gt;=0.7,AM5&lt;0.85)</formula>
    </cfRule>
    <cfRule type="expression" dxfId="147" priority="252" stopIfTrue="1">
      <formula>AND(AM5&gt;=0.85,AM5&lt;=1)</formula>
    </cfRule>
    <cfRule type="expression" dxfId="146" priority="253" stopIfTrue="1">
      <formula>AND(AM5&gt;=1,AM5&lt;=1.2)</formula>
    </cfRule>
    <cfRule type="expression" dxfId="145" priority="254" stopIfTrue="1">
      <formula>AM5&gt;1.2</formula>
    </cfRule>
  </conditionalFormatting>
  <conditionalFormatting sqref="AM5:AM13">
    <cfRule type="cellIs" dxfId="144" priority="245" operator="lessThan">
      <formula>0</formula>
    </cfRule>
    <cfRule type="cellIs" dxfId="143" priority="246" operator="greaterThan">
      <formula>0</formula>
    </cfRule>
  </conditionalFormatting>
  <conditionalFormatting sqref="AM5:AM13">
    <cfRule type="expression" priority="243">
      <formula>$C3=""</formula>
    </cfRule>
    <cfRule type="containsBlanks" priority="244" stopIfTrue="1">
      <formula>LEN(TRIM(AM5))=0</formula>
    </cfRule>
  </conditionalFormatting>
  <conditionalFormatting sqref="AM24">
    <cfRule type="expression" priority="223" stopIfTrue="1">
      <formula>AM24=""</formula>
    </cfRule>
    <cfRule type="expression" priority="225" stopIfTrue="1">
      <formula>$C24=""</formula>
    </cfRule>
    <cfRule type="expression" dxfId="142" priority="226" stopIfTrue="1">
      <formula>AM24&lt;0.7</formula>
    </cfRule>
    <cfRule type="expression" dxfId="141" priority="227" stopIfTrue="1">
      <formula>AND(AM24&gt;=0.7,AM24&lt;0.85)</formula>
    </cfRule>
    <cfRule type="expression" dxfId="140" priority="228" stopIfTrue="1">
      <formula>AND(AM24&gt;=0.85,AM24&lt;=1)</formula>
    </cfRule>
    <cfRule type="expression" dxfId="139" priority="229" stopIfTrue="1">
      <formula>AND(AM24&gt;=1,AM24&lt;=1.2)</formula>
    </cfRule>
    <cfRule type="expression" dxfId="138" priority="230" stopIfTrue="1">
      <formula>AM24&gt;1.2</formula>
    </cfRule>
  </conditionalFormatting>
  <conditionalFormatting sqref="AM24">
    <cfRule type="cellIs" dxfId="137" priority="221" operator="lessThan">
      <formula>0</formula>
    </cfRule>
    <cfRule type="cellIs" dxfId="136" priority="222" operator="greaterThan">
      <formula>0</formula>
    </cfRule>
  </conditionalFormatting>
  <conditionalFormatting sqref="AM24">
    <cfRule type="expression" priority="219">
      <formula>$C22=""</formula>
    </cfRule>
    <cfRule type="containsBlanks" priority="220" stopIfTrue="1">
      <formula>LEN(TRIM(AM24))=0</formula>
    </cfRule>
  </conditionalFormatting>
  <conditionalFormatting sqref="AM25:AM29">
    <cfRule type="expression" priority="127" stopIfTrue="1">
      <formula>AM25=""</formula>
    </cfRule>
    <cfRule type="expression" priority="129" stopIfTrue="1">
      <formula>$C25=""</formula>
    </cfRule>
    <cfRule type="expression" dxfId="135" priority="130" stopIfTrue="1">
      <formula>AM25&lt;0.7</formula>
    </cfRule>
    <cfRule type="expression" dxfId="134" priority="131" stopIfTrue="1">
      <formula>AND(AM25&gt;=0.7,AM25&lt;0.85)</formula>
    </cfRule>
    <cfRule type="expression" dxfId="133" priority="132" stopIfTrue="1">
      <formula>AND(AM25&gt;=0.85,AM25&lt;=1)</formula>
    </cfRule>
    <cfRule type="expression" dxfId="132" priority="133" stopIfTrue="1">
      <formula>AND(AM25&gt;=1,AM25&lt;=1.2)</formula>
    </cfRule>
    <cfRule type="expression" dxfId="131" priority="134" stopIfTrue="1">
      <formula>AM25&gt;1.2</formula>
    </cfRule>
  </conditionalFormatting>
  <conditionalFormatting sqref="AM25:AM29">
    <cfRule type="cellIs" dxfId="130" priority="125" operator="lessThan">
      <formula>0</formula>
    </cfRule>
    <cfRule type="cellIs" dxfId="129" priority="126" operator="greaterThan">
      <formula>0</formula>
    </cfRule>
  </conditionalFormatting>
  <conditionalFormatting sqref="AM25:AM29">
    <cfRule type="expression" priority="123">
      <formula>$C23=""</formula>
    </cfRule>
    <cfRule type="containsBlanks" priority="124" stopIfTrue="1">
      <formula>LEN(TRIM(AM25))=0</formula>
    </cfRule>
  </conditionalFormatting>
  <conditionalFormatting sqref="AM31">
    <cfRule type="expression" priority="115" stopIfTrue="1">
      <formula>AM31=""</formula>
    </cfRule>
    <cfRule type="expression" priority="117" stopIfTrue="1">
      <formula>$C31=""</formula>
    </cfRule>
    <cfRule type="expression" dxfId="128" priority="118" stopIfTrue="1">
      <formula>AM31&lt;0.7</formula>
    </cfRule>
    <cfRule type="expression" dxfId="127" priority="119" stopIfTrue="1">
      <formula>AND(AM31&gt;=0.7,AM31&lt;0.85)</formula>
    </cfRule>
    <cfRule type="expression" dxfId="126" priority="120" stopIfTrue="1">
      <formula>AND(AM31&gt;=0.85,AM31&lt;=1)</formula>
    </cfRule>
    <cfRule type="expression" dxfId="125" priority="121" stopIfTrue="1">
      <formula>AND(AM31&gt;=1,AM31&lt;=1.2)</formula>
    </cfRule>
    <cfRule type="expression" dxfId="124" priority="122" stopIfTrue="1">
      <formula>AM31&gt;1.2</formula>
    </cfRule>
  </conditionalFormatting>
  <conditionalFormatting sqref="AM31">
    <cfRule type="cellIs" dxfId="123" priority="113" operator="lessThan">
      <formula>0</formula>
    </cfRule>
    <cfRule type="cellIs" dxfId="122" priority="114" operator="greaterThan">
      <formula>0</formula>
    </cfRule>
  </conditionalFormatting>
  <conditionalFormatting sqref="AM31">
    <cfRule type="expression" priority="111">
      <formula>$C29=""</formula>
    </cfRule>
    <cfRule type="containsBlanks" priority="112" stopIfTrue="1">
      <formula>LEN(TRIM(AM31))=0</formula>
    </cfRule>
  </conditionalFormatting>
  <conditionalFormatting sqref="AM32:AM36">
    <cfRule type="expression" priority="103" stopIfTrue="1">
      <formula>AM32=""</formula>
    </cfRule>
    <cfRule type="expression" priority="105" stopIfTrue="1">
      <formula>$C32=""</formula>
    </cfRule>
    <cfRule type="expression" dxfId="121" priority="106" stopIfTrue="1">
      <formula>AM32&lt;0.7</formula>
    </cfRule>
    <cfRule type="expression" dxfId="120" priority="107" stopIfTrue="1">
      <formula>AND(AM32&gt;=0.7,AM32&lt;0.85)</formula>
    </cfRule>
    <cfRule type="expression" dxfId="119" priority="108" stopIfTrue="1">
      <formula>AND(AM32&gt;=0.85,AM32&lt;=1)</formula>
    </cfRule>
    <cfRule type="expression" dxfId="118" priority="109" stopIfTrue="1">
      <formula>AND(AM32&gt;=1,AM32&lt;=1.2)</formula>
    </cfRule>
    <cfRule type="expression" dxfId="117" priority="110" stopIfTrue="1">
      <formula>AM32&gt;1.2</formula>
    </cfRule>
  </conditionalFormatting>
  <conditionalFormatting sqref="AM32:AM36">
    <cfRule type="cellIs" dxfId="116" priority="101" operator="lessThan">
      <formula>0</formula>
    </cfRule>
    <cfRule type="cellIs" dxfId="115" priority="102" operator="greaterThan">
      <formula>0</formula>
    </cfRule>
  </conditionalFormatting>
  <conditionalFormatting sqref="AM32:AM36">
    <cfRule type="expression" priority="99">
      <formula>$C30=""</formula>
    </cfRule>
    <cfRule type="containsBlanks" priority="100" stopIfTrue="1">
      <formula>LEN(TRIM(AM32))=0</formula>
    </cfRule>
  </conditionalFormatting>
  <conditionalFormatting sqref="AM38">
    <cfRule type="expression" priority="91" stopIfTrue="1">
      <formula>AM38=""</formula>
    </cfRule>
    <cfRule type="expression" priority="93" stopIfTrue="1">
      <formula>$C38=""</formula>
    </cfRule>
    <cfRule type="expression" dxfId="114" priority="94" stopIfTrue="1">
      <formula>AM38&lt;0.7</formula>
    </cfRule>
    <cfRule type="expression" dxfId="113" priority="95" stopIfTrue="1">
      <formula>AND(AM38&gt;=0.7,AM38&lt;0.85)</formula>
    </cfRule>
    <cfRule type="expression" dxfId="112" priority="96" stopIfTrue="1">
      <formula>AND(AM38&gt;=0.85,AM38&lt;=1)</formula>
    </cfRule>
    <cfRule type="expression" dxfId="111" priority="97" stopIfTrue="1">
      <formula>AND(AM38&gt;=1,AM38&lt;=1.2)</formula>
    </cfRule>
    <cfRule type="expression" dxfId="110" priority="98" stopIfTrue="1">
      <formula>AM38&gt;1.2</formula>
    </cfRule>
  </conditionalFormatting>
  <conditionalFormatting sqref="AM38">
    <cfRule type="cellIs" dxfId="109" priority="89" operator="lessThan">
      <formula>0</formula>
    </cfRule>
    <cfRule type="cellIs" dxfId="108" priority="90" operator="greaterThan">
      <formula>0</formula>
    </cfRule>
  </conditionalFormatting>
  <conditionalFormatting sqref="AM38">
    <cfRule type="expression" priority="87">
      <formula>$C36=""</formula>
    </cfRule>
    <cfRule type="containsBlanks" priority="88" stopIfTrue="1">
      <formula>LEN(TRIM(AM38))=0</formula>
    </cfRule>
  </conditionalFormatting>
  <conditionalFormatting sqref="AM39:AM43">
    <cfRule type="expression" priority="79" stopIfTrue="1">
      <formula>AM39=""</formula>
    </cfRule>
    <cfRule type="expression" priority="81" stopIfTrue="1">
      <formula>$C39=""</formula>
    </cfRule>
    <cfRule type="expression" dxfId="107" priority="82" stopIfTrue="1">
      <formula>AM39&lt;0.7</formula>
    </cfRule>
    <cfRule type="expression" dxfId="106" priority="83" stopIfTrue="1">
      <formula>AND(AM39&gt;=0.7,AM39&lt;0.85)</formula>
    </cfRule>
    <cfRule type="expression" dxfId="105" priority="84" stopIfTrue="1">
      <formula>AND(AM39&gt;=0.85,AM39&lt;=1)</formula>
    </cfRule>
    <cfRule type="expression" dxfId="104" priority="85" stopIfTrue="1">
      <formula>AND(AM39&gt;=1,AM39&lt;=1.2)</formula>
    </cfRule>
    <cfRule type="expression" dxfId="103" priority="86" stopIfTrue="1">
      <formula>AM39&gt;1.2</formula>
    </cfRule>
  </conditionalFormatting>
  <conditionalFormatting sqref="AM39:AM43">
    <cfRule type="cellIs" dxfId="102" priority="77" operator="lessThan">
      <formula>0</formula>
    </cfRule>
    <cfRule type="cellIs" dxfId="101" priority="78" operator="greaterThan">
      <formula>0</formula>
    </cfRule>
  </conditionalFormatting>
  <conditionalFormatting sqref="AM39:AM43">
    <cfRule type="expression" priority="75">
      <formula>$C37=""</formula>
    </cfRule>
    <cfRule type="containsBlanks" priority="76" stopIfTrue="1">
      <formula>LEN(TRIM(AM39))=0</formula>
    </cfRule>
  </conditionalFormatting>
  <conditionalFormatting sqref="AM45">
    <cfRule type="expression" priority="67" stopIfTrue="1">
      <formula>AM45=""</formula>
    </cfRule>
    <cfRule type="expression" priority="69" stopIfTrue="1">
      <formula>$C45=""</formula>
    </cfRule>
    <cfRule type="expression" dxfId="100" priority="70" stopIfTrue="1">
      <formula>AM45&lt;0.7</formula>
    </cfRule>
    <cfRule type="expression" dxfId="99" priority="71" stopIfTrue="1">
      <formula>AND(AM45&gt;=0.7,AM45&lt;0.85)</formula>
    </cfRule>
    <cfRule type="expression" dxfId="98" priority="72" stopIfTrue="1">
      <formula>AND(AM45&gt;=0.85,AM45&lt;=1)</formula>
    </cfRule>
    <cfRule type="expression" dxfId="97" priority="73" stopIfTrue="1">
      <formula>AND(AM45&gt;=1,AM45&lt;=1.2)</formula>
    </cfRule>
    <cfRule type="expression" dxfId="96" priority="74" stopIfTrue="1">
      <formula>AM45&gt;1.2</formula>
    </cfRule>
  </conditionalFormatting>
  <conditionalFormatting sqref="AM45">
    <cfRule type="cellIs" dxfId="95" priority="65" operator="lessThan">
      <formula>0</formula>
    </cfRule>
    <cfRule type="cellIs" dxfId="94" priority="66" operator="greaterThan">
      <formula>0</formula>
    </cfRule>
  </conditionalFormatting>
  <conditionalFormatting sqref="AM45">
    <cfRule type="expression" priority="63">
      <formula>$C43=""</formula>
    </cfRule>
    <cfRule type="containsBlanks" priority="64" stopIfTrue="1">
      <formula>LEN(TRIM(AM45))=0</formula>
    </cfRule>
  </conditionalFormatting>
  <conditionalFormatting sqref="AM46:AM50">
    <cfRule type="expression" priority="55" stopIfTrue="1">
      <formula>AM46=""</formula>
    </cfRule>
    <cfRule type="expression" priority="57" stopIfTrue="1">
      <formula>$C46=""</formula>
    </cfRule>
    <cfRule type="expression" dxfId="93" priority="58" stopIfTrue="1">
      <formula>AM46&lt;0.7</formula>
    </cfRule>
    <cfRule type="expression" dxfId="92" priority="59" stopIfTrue="1">
      <formula>AND(AM46&gt;=0.7,AM46&lt;0.85)</formula>
    </cfRule>
    <cfRule type="expression" dxfId="91" priority="60" stopIfTrue="1">
      <formula>AND(AM46&gt;=0.85,AM46&lt;=1)</formula>
    </cfRule>
    <cfRule type="expression" dxfId="90" priority="61" stopIfTrue="1">
      <formula>AND(AM46&gt;=1,AM46&lt;=1.2)</formula>
    </cfRule>
    <cfRule type="expression" dxfId="89" priority="62" stopIfTrue="1">
      <formula>AM46&gt;1.2</formula>
    </cfRule>
  </conditionalFormatting>
  <conditionalFormatting sqref="AM46:AM50">
    <cfRule type="cellIs" dxfId="88" priority="53" operator="lessThan">
      <formula>0</formula>
    </cfRule>
    <cfRule type="cellIs" dxfId="87" priority="54" operator="greaterThan">
      <formula>0</formula>
    </cfRule>
  </conditionalFormatting>
  <conditionalFormatting sqref="AM46:AM50">
    <cfRule type="expression" priority="51">
      <formula>$C44=""</formula>
    </cfRule>
    <cfRule type="containsBlanks" priority="52" stopIfTrue="1">
      <formula>LEN(TRIM(AM46))=0</formula>
    </cfRule>
  </conditionalFormatting>
  <conditionalFormatting sqref="W17:W19">
    <cfRule type="expression" dxfId="86" priority="50">
      <formula>$D$7&gt;"0"</formula>
    </cfRule>
  </conditionalFormatting>
  <conditionalFormatting sqref="AM15">
    <cfRule type="expression" priority="42" stopIfTrue="1">
      <formula>AM15=""</formula>
    </cfRule>
    <cfRule type="expression" priority="44" stopIfTrue="1">
      <formula>$C15=""</formula>
    </cfRule>
    <cfRule type="expression" dxfId="85" priority="45" stopIfTrue="1">
      <formula>AM15&lt;0.7</formula>
    </cfRule>
    <cfRule type="expression" dxfId="84" priority="46" stopIfTrue="1">
      <formula>AND(AM15&gt;=0.7,AM15&lt;0.85)</formula>
    </cfRule>
    <cfRule type="expression" dxfId="83" priority="47" stopIfTrue="1">
      <formula>AND(AM15&gt;=0.85,AM15&lt;=1)</formula>
    </cfRule>
    <cfRule type="expression" dxfId="82" priority="48" stopIfTrue="1">
      <formula>AND(AM15&gt;=1,AM15&lt;=1.2)</formula>
    </cfRule>
    <cfRule type="expression" dxfId="81" priority="49" stopIfTrue="1">
      <formula>AM15&gt;1.2</formula>
    </cfRule>
  </conditionalFormatting>
  <conditionalFormatting sqref="AM15">
    <cfRule type="cellIs" dxfId="80" priority="40" operator="lessThan">
      <formula>0</formula>
    </cfRule>
    <cfRule type="cellIs" dxfId="79" priority="41" operator="greaterThan">
      <formula>0</formula>
    </cfRule>
  </conditionalFormatting>
  <conditionalFormatting sqref="AM15">
    <cfRule type="expression" priority="38">
      <formula>$C13=""</formula>
    </cfRule>
    <cfRule type="containsBlanks" priority="39" stopIfTrue="1">
      <formula>LEN(TRIM(AM15))=0</formula>
    </cfRule>
  </conditionalFormatting>
  <conditionalFormatting sqref="AM16:AM20">
    <cfRule type="expression" priority="30" stopIfTrue="1">
      <formula>AM16=""</formula>
    </cfRule>
    <cfRule type="expression" priority="32" stopIfTrue="1">
      <formula>$C16=""</formula>
    </cfRule>
    <cfRule type="expression" dxfId="78" priority="33" stopIfTrue="1">
      <formula>AM16&lt;0.7</formula>
    </cfRule>
    <cfRule type="expression" dxfId="77" priority="34" stopIfTrue="1">
      <formula>AND(AM16&gt;=0.7,AM16&lt;0.85)</formula>
    </cfRule>
    <cfRule type="expression" dxfId="76" priority="35" stopIfTrue="1">
      <formula>AND(AM16&gt;=0.85,AM16&lt;=1)</formula>
    </cfRule>
    <cfRule type="expression" dxfId="75" priority="36" stopIfTrue="1">
      <formula>AND(AM16&gt;=1,AM16&lt;=1.2)</formula>
    </cfRule>
    <cfRule type="expression" dxfId="74" priority="37" stopIfTrue="1">
      <formula>AM16&gt;1.2</formula>
    </cfRule>
  </conditionalFormatting>
  <conditionalFormatting sqref="AM16:AM20">
    <cfRule type="cellIs" dxfId="73" priority="28" operator="lessThan">
      <formula>0</formula>
    </cfRule>
    <cfRule type="cellIs" dxfId="72" priority="29" operator="greaterThan">
      <formula>0</formula>
    </cfRule>
  </conditionalFormatting>
  <conditionalFormatting sqref="AM16:AM20">
    <cfRule type="expression" priority="26">
      <formula>$C14=""</formula>
    </cfRule>
    <cfRule type="containsBlanks" priority="27" stopIfTrue="1">
      <formula>LEN(TRIM(AM16))=0</formula>
    </cfRule>
  </conditionalFormatting>
  <conditionalFormatting sqref="D16:D18">
    <cfRule type="cellIs" dxfId="71" priority="22" operator="lessThan">
      <formula>1</formula>
    </cfRule>
  </conditionalFormatting>
  <conditionalFormatting sqref="G15">
    <cfRule type="cellIs" dxfId="70" priority="21" operator="lessThan">
      <formula>1</formula>
    </cfRule>
  </conditionalFormatting>
  <conditionalFormatting sqref="G16:G18">
    <cfRule type="cellIs" dxfId="69" priority="20" operator="lessThan">
      <formula>1</formula>
    </cfRule>
  </conditionalFormatting>
  <conditionalFormatting sqref="J15">
    <cfRule type="cellIs" dxfId="68" priority="19" operator="lessThan">
      <formula>1</formula>
    </cfRule>
  </conditionalFormatting>
  <conditionalFormatting sqref="J16:J18">
    <cfRule type="cellIs" dxfId="67" priority="18" operator="lessThan">
      <formula>1</formula>
    </cfRule>
  </conditionalFormatting>
  <conditionalFormatting sqref="M15">
    <cfRule type="cellIs" dxfId="66" priority="17" operator="lessThan">
      <formula>1</formula>
    </cfRule>
  </conditionalFormatting>
  <conditionalFormatting sqref="M16:M18">
    <cfRule type="cellIs" dxfId="65" priority="16" operator="lessThan">
      <formula>1</formula>
    </cfRule>
  </conditionalFormatting>
  <conditionalFormatting sqref="P15">
    <cfRule type="cellIs" dxfId="64" priority="15" operator="lessThan">
      <formula>1</formula>
    </cfRule>
  </conditionalFormatting>
  <conditionalFormatting sqref="P16:P18">
    <cfRule type="cellIs" dxfId="63" priority="14" operator="lessThan">
      <formula>1</formula>
    </cfRule>
  </conditionalFormatting>
  <conditionalFormatting sqref="S15">
    <cfRule type="cellIs" dxfId="62" priority="13" operator="lessThan">
      <formula>1</formula>
    </cfRule>
  </conditionalFormatting>
  <conditionalFormatting sqref="S16:S18">
    <cfRule type="cellIs" dxfId="61" priority="12" operator="lessThan">
      <formula>1</formula>
    </cfRule>
  </conditionalFormatting>
  <conditionalFormatting sqref="V15">
    <cfRule type="cellIs" dxfId="60" priority="11" operator="lessThan">
      <formula>1</formula>
    </cfRule>
  </conditionalFormatting>
  <conditionalFormatting sqref="V16:V18">
    <cfRule type="cellIs" dxfId="59" priority="10" operator="lessThan">
      <formula>1</formula>
    </cfRule>
  </conditionalFormatting>
  <conditionalFormatting sqref="Y15">
    <cfRule type="cellIs" dxfId="58" priority="9" operator="lessThan">
      <formula>1</formula>
    </cfRule>
  </conditionalFormatting>
  <conditionalFormatting sqref="Y16:Y18">
    <cfRule type="cellIs" dxfId="57" priority="8" operator="lessThan">
      <formula>1</formula>
    </cfRule>
  </conditionalFormatting>
  <conditionalFormatting sqref="AB15">
    <cfRule type="cellIs" dxfId="56" priority="7" operator="lessThan">
      <formula>1</formula>
    </cfRule>
  </conditionalFormatting>
  <conditionalFormatting sqref="AB16:AB18">
    <cfRule type="cellIs" dxfId="55" priority="6" operator="lessThan">
      <formula>1</formula>
    </cfRule>
  </conditionalFormatting>
  <conditionalFormatting sqref="AE15">
    <cfRule type="cellIs" dxfId="54" priority="5" operator="lessThan">
      <formula>1</formula>
    </cfRule>
  </conditionalFormatting>
  <conditionalFormatting sqref="AE16:AE18">
    <cfRule type="cellIs" dxfId="53" priority="4" operator="lessThan">
      <formula>1</formula>
    </cfRule>
  </conditionalFormatting>
  <conditionalFormatting sqref="D15">
    <cfRule type="cellIs" dxfId="52" priority="3" operator="lessThan">
      <formula>1</formula>
    </cfRule>
  </conditionalFormatting>
  <conditionalFormatting sqref="E15">
    <cfRule type="cellIs" dxfId="51" priority="1" operator="greaterThan">
      <formula>0.9</formula>
    </cfRule>
  </conditionalFormatting>
  <dataValidations count="1">
    <dataValidation operator="greaterThanOrEqual" allowBlank="1" showInputMessage="1" showErrorMessage="1" errorTitle="Invalid Entry" error="The entry must be a whole number." sqref="E1:F2 H1:I2 K1:L2 K23:L23 AL3 M1:AG23 AK1:AK3 AL1:AN1 H23:I1048576 E23:F1048576 K4:L21 AM3:AN1048576 AO1:XFD1048576 H4:I21 E4:F21 AK5:AL1048576 A1:D1048576 G1:G1048576 J1:J1048576 K24:AG1048576 AH1:AJ1048576" xr:uid="{00000000-0002-0000-04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27" stopIfTrue="1" id="{0D4DB8B8-DDDC-43E3-B7ED-454AAD689512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F6:F12</xm:sqref>
        </x14:conditionalFormatting>
        <x14:conditionalFormatting xmlns:xm="http://schemas.microsoft.com/office/excel/2006/main">
          <x14:cfRule type="expression" priority="3042" stopIfTrue="1" id="{0C01B477-52A8-4DC0-9030-6A2B7CB63AA9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F19:F20</xm:sqref>
        </x14:conditionalFormatting>
        <x14:conditionalFormatting xmlns:xm="http://schemas.microsoft.com/office/excel/2006/main">
          <x14:cfRule type="expression" priority="2057" stopIfTrue="1" id="{3173B2A9-F706-4652-8804-7D44204AE0F1}">
            <xm:f>OR(AN$3&gt;'Front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AN5:AN12</xm:sqref>
        </x14:conditionalFormatting>
        <x14:conditionalFormatting xmlns:xm="http://schemas.microsoft.com/office/excel/2006/main">
          <x14:cfRule type="expression" priority="2049" stopIfTrue="1" id="{F099D2EB-600B-4DF7-8FBF-2A3396F10F83}">
            <xm:f>OR(AN$3&gt;'Front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AN15:AN20</xm:sqref>
        </x14:conditionalFormatting>
        <x14:conditionalFormatting xmlns:xm="http://schemas.microsoft.com/office/excel/2006/main">
          <x14:cfRule type="expression" priority="2023" stopIfTrue="1" id="{258FB263-D4EB-41DD-8BF8-82BF2DCF4E43}">
            <xm:f>OR(AN$3&gt;'Front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AN24:AN29</xm:sqref>
        </x14:conditionalFormatting>
        <x14:conditionalFormatting xmlns:xm="http://schemas.microsoft.com/office/excel/2006/main">
          <x14:cfRule type="expression" priority="1939" stopIfTrue="1" id="{B70B5100-C75A-4513-B5BB-2F7DB084D186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756" stopIfTrue="1" id="{BB3D80B6-04BA-4A51-B483-7CA1780FBFEE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I38:I43 L38:L43 O38:O43 R38:R43 U38:U43 X38:X43 AA38:AA43 AD38:AD43 AG38:AG43</xm:sqref>
        </x14:conditionalFormatting>
        <x14:conditionalFormatting xmlns:xm="http://schemas.microsoft.com/office/excel/2006/main">
          <x14:cfRule type="expression" priority="969" stopIfTrue="1" id="{EE3DE562-EEC5-45AC-BBD9-5B06E2D088AA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I19:I20 L19:L20 O19:O20 R19:R20 U19:U20 X19:X20 AA19:AA20 AD19:AD20 AG19:AG20</xm:sqref>
        </x14:conditionalFormatting>
        <x14:conditionalFormatting xmlns:xm="http://schemas.microsoft.com/office/excel/2006/main">
          <x14:cfRule type="expression" priority="810" stopIfTrue="1" id="{251FED46-C4FE-4B9E-B02C-FDA451B4EA70}">
            <xm:f>OR(AE$3&gt;'Front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AE37 AM37</xm:sqref>
        </x14:conditionalFormatting>
        <x14:conditionalFormatting xmlns:xm="http://schemas.microsoft.com/office/excel/2006/main">
          <x14:cfRule type="expression" priority="888" stopIfTrue="1" id="{42F30C02-E765-41E3-BE68-E83D6AF8C2A7}">
            <xm:f>OR(O$3&gt;'Front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O6:O12 R6:R12 U6:U12 X6:X12 AA6:AA12 AD6:AD12 AG6:AG12</xm:sqref>
        </x14:conditionalFormatting>
        <x14:conditionalFormatting xmlns:xm="http://schemas.microsoft.com/office/excel/2006/main">
          <x14:cfRule type="expression" priority="879" stopIfTrue="1" id="{B06E7A61-23C4-4CC7-B0DA-788AB2C4140B}">
            <xm:f>OR(O$3&gt;'Front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O5 R5 U5 X5 AA5 AD5 AG5</xm:sqref>
        </x14:conditionalFormatting>
        <x14:conditionalFormatting xmlns:xm="http://schemas.microsoft.com/office/excel/2006/main">
          <x14:cfRule type="expression" priority="871" stopIfTrue="1" id="{8AF1C19A-2540-4E51-BD4F-9B0F5B29431D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I6:I12</xm:sqref>
        </x14:conditionalFormatting>
        <x14:conditionalFormatting xmlns:xm="http://schemas.microsoft.com/office/excel/2006/main">
          <x14:cfRule type="expression" priority="862" stopIfTrue="1" id="{448636F9-A0DE-4681-BA93-6D53B81348C7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854" stopIfTrue="1" id="{D8038106-F9A6-4F2B-8AAB-4D13C20ACC96}">
            <xm:f>OR(L$3&gt;'Front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L6:L12</xm:sqref>
        </x14:conditionalFormatting>
        <x14:conditionalFormatting xmlns:xm="http://schemas.microsoft.com/office/excel/2006/main">
          <x14:cfRule type="expression" priority="845" stopIfTrue="1" id="{E7477A11-B6DF-4ADB-8789-5AEF3AF6D985}">
            <xm:f>OR(L$3&gt;'Front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783" stopIfTrue="1" id="{B3DF1324-BF80-49C6-92F7-ECE3572152C8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F31:F36</xm:sqref>
        </x14:conditionalFormatting>
        <x14:conditionalFormatting xmlns:xm="http://schemas.microsoft.com/office/excel/2006/main">
          <x14:cfRule type="expression" priority="774" stopIfTrue="1" id="{D15F2811-9EB7-47C4-8226-E84F6B304900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I31:I36 L31:L36 O31:O36 R31:R36 U31:U36 X31:X36 AA31:AA36 AD31:AD36 AG31:AG36</xm:sqref>
        </x14:conditionalFormatting>
        <x14:conditionalFormatting xmlns:xm="http://schemas.microsoft.com/office/excel/2006/main">
          <x14:cfRule type="expression" priority="765" stopIfTrue="1" id="{0FC89B65-4528-47A1-BB89-216947FED0F8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F38:F43</xm:sqref>
        </x14:conditionalFormatting>
        <x14:conditionalFormatting xmlns:xm="http://schemas.microsoft.com/office/excel/2006/main">
          <x14:cfRule type="expression" priority="747" stopIfTrue="1" id="{D5164969-28AB-45A9-97AA-566F03B9041B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F45:F50</xm:sqref>
        </x14:conditionalFormatting>
        <x14:conditionalFormatting xmlns:xm="http://schemas.microsoft.com/office/excel/2006/main">
          <x14:cfRule type="expression" priority="738" stopIfTrue="1" id="{27BE4364-8EEE-43AD-8B6F-EA62A063CCE6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I45:I50 L45:L50 O45:O50 R45:R50 U45:U50 X45:X50 AA45:AA50 AD45:AD50 AG45:AG50</xm:sqref>
        </x14:conditionalFormatting>
        <x14:conditionalFormatting xmlns:xm="http://schemas.microsoft.com/office/excel/2006/main">
          <x14:cfRule type="expression" priority="729" stopIfTrue="1" id="{8AB99CC6-0AAB-4CCF-B4B2-63F292FABBE8}">
            <xm:f>OR(AN$3&gt;'Front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AN31:AN36</xm:sqref>
        </x14:conditionalFormatting>
        <x14:conditionalFormatting xmlns:xm="http://schemas.microsoft.com/office/excel/2006/main">
          <x14:cfRule type="expression" priority="712" stopIfTrue="1" id="{D4F6FE0F-A141-41A3-AB23-6AAFBD02AA2A}">
            <xm:f>OR(AN$3&gt;'Front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AN38:AN43</xm:sqref>
        </x14:conditionalFormatting>
        <x14:conditionalFormatting xmlns:xm="http://schemas.microsoft.com/office/excel/2006/main">
          <x14:cfRule type="expression" priority="695" stopIfTrue="1" id="{BAAD270A-317A-4D95-875A-81284320D53B}">
            <xm:f>OR(AN$3&gt;'Front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AN45:AN50</xm:sqref>
        </x14:conditionalFormatting>
        <x14:conditionalFormatting xmlns:xm="http://schemas.microsoft.com/office/excel/2006/main">
          <x14:cfRule type="expression" priority="678" stopIfTrue="1" id="{5A489D04-1EF3-4A60-9078-15786ED3E54F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F25:F29</xm:sqref>
        </x14:conditionalFormatting>
        <x14:conditionalFormatting xmlns:xm="http://schemas.microsoft.com/office/excel/2006/main">
          <x14:cfRule type="expression" priority="669" stopIfTrue="1" id="{5546529D-1FEA-4489-8483-78E4E5BD6461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I25:I29 O25:O29 R25:R29 U25:U29 X25:X29 AA25:AA29 AD25:AD29 AG25:AG29 L25:L29</xm:sqref>
        </x14:conditionalFormatting>
        <x14:conditionalFormatting xmlns:xm="http://schemas.microsoft.com/office/excel/2006/main">
          <x14:cfRule type="expression" priority="660" stopIfTrue="1" id="{17582FEA-0BD3-440B-9E9F-96EF591A0B48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651" stopIfTrue="1" id="{69A32CA4-306B-4E11-B21E-49EF7D981416}">
            <xm:f>OR(AN$3&gt;'Front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632" stopIfTrue="1" id="{0B3445A9-FA21-4E03-A44F-8BA25F7C6D8A}">
            <xm:f>OR(O$3&gt;'Front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O13 R13 U13 X13 AA13 AD13 AG13</xm:sqref>
        </x14:conditionalFormatting>
        <x14:conditionalFormatting xmlns:xm="http://schemas.microsoft.com/office/excel/2006/main">
          <x14:cfRule type="expression" priority="623" stopIfTrue="1" id="{934A338A-F295-4BF8-B32C-09597BF13D56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614" stopIfTrue="1" id="{21173F15-F3F5-4AEB-827B-46FD347D22C0}">
            <xm:f>OR(L$3&gt;'Front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548" stopIfTrue="1" id="{88AF9B78-316D-42B7-BD79-3F9BA33DFB33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540" stopIfTrue="1" id="{1C93E844-9465-4DCE-BC2C-E54450C2F74E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I15 L15 O15 R15 U15 X15 AA15 AD15 AG15</xm:sqref>
        </x14:conditionalFormatting>
        <x14:conditionalFormatting xmlns:xm="http://schemas.microsoft.com/office/excel/2006/main">
          <x14:cfRule type="expression" priority="532" stopIfTrue="1" id="{AD1054FF-83B4-4191-8581-AAD159D101A8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524" stopIfTrue="1" id="{E4D1D409-47F9-4094-ADD5-5FC897EC3AB4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I16 L16 O16 R16 U16 X16 AA16 AD16 AG16</xm:sqref>
        </x14:conditionalFormatting>
        <x14:conditionalFormatting xmlns:xm="http://schemas.microsoft.com/office/excel/2006/main">
          <x14:cfRule type="expression" priority="516" stopIfTrue="1" id="{0855137B-CC40-406E-8422-17818EE47D36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F17:F18</xm:sqref>
        </x14:conditionalFormatting>
        <x14:conditionalFormatting xmlns:xm="http://schemas.microsoft.com/office/excel/2006/main">
          <x14:cfRule type="expression" priority="504" stopIfTrue="1" id="{63B9678E-7237-4DB1-8F28-E2421D030984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I17:I18 L17:L18 O17:O18 R17:R18 U17:U18 X17:X18 AA17:AA18 AD17:AD18 AG17:AG18</xm:sqref>
        </x14:conditionalFormatting>
        <x14:conditionalFormatting xmlns:xm="http://schemas.microsoft.com/office/excel/2006/main">
          <x14:cfRule type="expression" priority="282" stopIfTrue="1" id="{ED467818-02E4-4A44-A3D9-444151D23740}">
            <xm:f>OR(F$3&gt;'Front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274" stopIfTrue="1" id="{30F1F750-284A-4051-905F-89F8626C349E}">
            <xm:f>OR(O$3&gt;'Front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O24 R24 U24 X24 AA24 AD24 AG24</xm:sqref>
        </x14:conditionalFormatting>
        <x14:conditionalFormatting xmlns:xm="http://schemas.microsoft.com/office/excel/2006/main">
          <x14:cfRule type="expression" priority="266" stopIfTrue="1" id="{29DC7BE8-1790-4A90-AB09-2F982BAF4090}">
            <xm:f>OR(I$3&gt;'Front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258" stopIfTrue="1" id="{0352EAB1-2A13-4E1E-9C96-54CE5768D33E}">
            <xm:f>OR(L$3&gt;'Front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248" stopIfTrue="1" id="{0612FF3F-F9FF-4B4A-88C7-0F792FF08B93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AM5:AM13</xm:sqref>
        </x14:conditionalFormatting>
        <x14:conditionalFormatting xmlns:xm="http://schemas.microsoft.com/office/excel/2006/main">
          <x14:cfRule type="expression" priority="224" stopIfTrue="1" id="{CF72017B-9005-4AF7-88F5-E1D5281CB56C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AM24</xm:sqref>
        </x14:conditionalFormatting>
        <x14:conditionalFormatting xmlns:xm="http://schemas.microsoft.com/office/excel/2006/main">
          <x14:cfRule type="expression" priority="128" stopIfTrue="1" id="{919805CB-0ED2-4575-95D8-E70CCA800883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AM25:AM29</xm:sqref>
        </x14:conditionalFormatting>
        <x14:conditionalFormatting xmlns:xm="http://schemas.microsoft.com/office/excel/2006/main">
          <x14:cfRule type="expression" priority="116" stopIfTrue="1" id="{4A8EEFD2-AC97-42EC-8A89-49D5F53DCCBB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AM31</xm:sqref>
        </x14:conditionalFormatting>
        <x14:conditionalFormatting xmlns:xm="http://schemas.microsoft.com/office/excel/2006/main">
          <x14:cfRule type="expression" priority="104" stopIfTrue="1" id="{A65DE9D5-5E6B-40C8-B4BE-402B47DA24FC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AM32:AM36</xm:sqref>
        </x14:conditionalFormatting>
        <x14:conditionalFormatting xmlns:xm="http://schemas.microsoft.com/office/excel/2006/main">
          <x14:cfRule type="expression" priority="92" stopIfTrue="1" id="{4E6164CC-00F6-45B3-A8B8-6CED5E2E299E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AM38</xm:sqref>
        </x14:conditionalFormatting>
        <x14:conditionalFormatting xmlns:xm="http://schemas.microsoft.com/office/excel/2006/main">
          <x14:cfRule type="expression" priority="80" stopIfTrue="1" id="{6A2EFF80-32FD-43E2-91EB-2E6566AAA860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AM39:AM43</xm:sqref>
        </x14:conditionalFormatting>
        <x14:conditionalFormatting xmlns:xm="http://schemas.microsoft.com/office/excel/2006/main">
          <x14:cfRule type="expression" priority="68" stopIfTrue="1" id="{B5862F45-BEC4-45FE-98CB-B385EF637A9F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AM45</xm:sqref>
        </x14:conditionalFormatting>
        <x14:conditionalFormatting xmlns:xm="http://schemas.microsoft.com/office/excel/2006/main">
          <x14:cfRule type="expression" priority="56" stopIfTrue="1" id="{6CAEFB79-153A-4B39-B43C-A41139B41639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AM46:AM50</xm:sqref>
        </x14:conditionalFormatting>
        <x14:conditionalFormatting xmlns:xm="http://schemas.microsoft.com/office/excel/2006/main">
          <x14:cfRule type="expression" priority="43" stopIfTrue="1" id="{2C186067-70A7-412B-858D-4A6D3F832665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AM15</xm:sqref>
        </x14:conditionalFormatting>
        <x14:conditionalFormatting xmlns:xm="http://schemas.microsoft.com/office/excel/2006/main">
          <x14:cfRule type="expression" priority="31" stopIfTrue="1" id="{593D0570-A521-4758-9792-1906D84C9E21}">
            <xm:f>OR(AM$3&gt;'Front page'!$C$20,'Front page'!$C$20="Select Claim Period")</xm:f>
            <x14:dxf>
              <fill>
                <patternFill patternType="none">
                  <bgColor auto="1"/>
                </patternFill>
              </fill>
            </x14:dxf>
          </x14:cfRule>
          <xm:sqref>AM16:AM20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L151"/>
  <sheetViews>
    <sheetView topLeftCell="D1" zoomScale="118" zoomScaleNormal="118" workbookViewId="0">
      <selection activeCell="D1" sqref="A1:XFD1048576"/>
    </sheetView>
  </sheetViews>
  <sheetFormatPr defaultColWidth="9.140625" defaultRowHeight="15" x14ac:dyDescent="0.25"/>
  <cols>
    <col min="1" max="1" width="145.7109375" style="164" bestFit="1" customWidth="1"/>
    <col min="2" max="2" width="71.140625" style="164" bestFit="1" customWidth="1"/>
    <col min="3" max="3" width="68.85546875" style="164" bestFit="1" customWidth="1"/>
    <col min="4" max="4" width="174.85546875" style="164" bestFit="1" customWidth="1"/>
    <col min="5" max="5" width="42.5703125" style="164" customWidth="1"/>
    <col min="6" max="6" width="18.42578125" style="164" bestFit="1" customWidth="1"/>
    <col min="7" max="7" width="26.5703125" style="164" customWidth="1"/>
    <col min="8" max="10" width="9.140625" style="164"/>
    <col min="11" max="11" width="145.7109375" style="164" bestFit="1" customWidth="1"/>
    <col min="12" max="12" width="47.85546875" style="164" customWidth="1"/>
    <col min="13" max="16384" width="9.140625" style="164"/>
  </cols>
  <sheetData>
    <row r="1" spans="1:12" x14ac:dyDescent="0.25">
      <c r="A1" s="164" t="s">
        <v>155</v>
      </c>
      <c r="B1" s="164" t="s">
        <v>156</v>
      </c>
      <c r="C1" s="164" t="s">
        <v>157</v>
      </c>
      <c r="D1" s="165" t="s">
        <v>158</v>
      </c>
      <c r="E1" s="164" t="s">
        <v>159</v>
      </c>
      <c r="F1" s="164" t="s">
        <v>183</v>
      </c>
      <c r="G1" s="164" t="s">
        <v>186</v>
      </c>
      <c r="H1" s="164" t="s">
        <v>166</v>
      </c>
      <c r="K1" s="164" t="s">
        <v>231</v>
      </c>
    </row>
    <row r="2" spans="1:12" ht="30" x14ac:dyDescent="0.25">
      <c r="A2" s="164" t="s">
        <v>28</v>
      </c>
      <c r="B2" s="164" t="s">
        <v>0</v>
      </c>
      <c r="C2" s="164" t="s">
        <v>0</v>
      </c>
      <c r="D2" s="165" t="s">
        <v>6</v>
      </c>
      <c r="E2" s="164" t="s">
        <v>164</v>
      </c>
      <c r="F2" s="164" t="s">
        <v>154</v>
      </c>
      <c r="G2" s="164" t="s">
        <v>174</v>
      </c>
      <c r="H2" s="164" t="s">
        <v>190</v>
      </c>
      <c r="K2" s="164" t="s">
        <v>6</v>
      </c>
      <c r="L2" s="166" t="s">
        <v>6</v>
      </c>
    </row>
    <row r="3" spans="1:12" x14ac:dyDescent="0.25">
      <c r="A3" s="164" t="s">
        <v>29</v>
      </c>
      <c r="B3" s="164" t="s">
        <v>1</v>
      </c>
      <c r="C3" s="164" t="s">
        <v>1</v>
      </c>
      <c r="D3" s="165" t="s">
        <v>221</v>
      </c>
      <c r="E3" s="164" t="s">
        <v>163</v>
      </c>
      <c r="F3" s="164" t="s">
        <v>168</v>
      </c>
      <c r="H3" s="164" t="s">
        <v>191</v>
      </c>
      <c r="K3" s="164" t="s">
        <v>225</v>
      </c>
      <c r="L3" s="164" t="s">
        <v>221</v>
      </c>
    </row>
    <row r="4" spans="1:12" x14ac:dyDescent="0.25">
      <c r="A4" s="164" t="s">
        <v>30</v>
      </c>
      <c r="B4" s="164" t="s">
        <v>2</v>
      </c>
      <c r="C4" s="164" t="s">
        <v>2</v>
      </c>
      <c r="D4" s="165" t="s">
        <v>223</v>
      </c>
      <c r="F4" s="164" t="s">
        <v>169</v>
      </c>
      <c r="H4" s="164" t="s">
        <v>192</v>
      </c>
      <c r="K4" s="164" t="s">
        <v>165</v>
      </c>
      <c r="L4" s="165" t="s">
        <v>165</v>
      </c>
    </row>
    <row r="5" spans="1:12" x14ac:dyDescent="0.25">
      <c r="A5" s="164" t="s">
        <v>31</v>
      </c>
      <c r="B5" s="164" t="s">
        <v>3</v>
      </c>
      <c r="C5" s="164" t="s">
        <v>3</v>
      </c>
      <c r="D5" s="165" t="s">
        <v>165</v>
      </c>
      <c r="F5" s="164" t="s">
        <v>170</v>
      </c>
      <c r="H5" s="164" t="s">
        <v>193</v>
      </c>
      <c r="K5" s="164" t="s">
        <v>230</v>
      </c>
      <c r="L5" s="164" t="s">
        <v>223</v>
      </c>
    </row>
    <row r="6" spans="1:12" x14ac:dyDescent="0.25">
      <c r="A6" s="164" t="s">
        <v>32</v>
      </c>
      <c r="B6" s="164" t="s">
        <v>19</v>
      </c>
      <c r="C6" s="164" t="s">
        <v>160</v>
      </c>
      <c r="F6" s="164" t="s">
        <v>171</v>
      </c>
      <c r="H6" s="164" t="s">
        <v>194</v>
      </c>
      <c r="K6" s="164" t="s">
        <v>164</v>
      </c>
      <c r="L6" s="164" t="s">
        <v>164</v>
      </c>
    </row>
    <row r="7" spans="1:12" x14ac:dyDescent="0.25">
      <c r="A7" s="164" t="s">
        <v>33</v>
      </c>
      <c r="B7" s="164" t="s">
        <v>222</v>
      </c>
      <c r="C7" s="164" t="s">
        <v>4</v>
      </c>
      <c r="D7" s="164" t="s">
        <v>229</v>
      </c>
      <c r="F7" s="164" t="s">
        <v>172</v>
      </c>
      <c r="H7" s="164" t="s">
        <v>195</v>
      </c>
      <c r="K7" s="164" t="s">
        <v>163</v>
      </c>
      <c r="L7" s="164" t="s">
        <v>163</v>
      </c>
    </row>
    <row r="8" spans="1:12" x14ac:dyDescent="0.25">
      <c r="A8" s="164" t="s">
        <v>34</v>
      </c>
      <c r="B8" s="164" t="s">
        <v>4</v>
      </c>
      <c r="C8" s="164" t="s">
        <v>5</v>
      </c>
      <c r="F8" s="164" t="s">
        <v>173</v>
      </c>
      <c r="H8" s="164" t="s">
        <v>196</v>
      </c>
    </row>
    <row r="9" spans="1:12" x14ac:dyDescent="0.25">
      <c r="A9" s="164" t="s">
        <v>35</v>
      </c>
      <c r="B9" s="164" t="s">
        <v>5</v>
      </c>
      <c r="C9" s="164" t="s">
        <v>161</v>
      </c>
      <c r="F9" s="164" t="s">
        <v>174</v>
      </c>
      <c r="H9" s="164" t="s">
        <v>197</v>
      </c>
    </row>
    <row r="10" spans="1:12" x14ac:dyDescent="0.25">
      <c r="A10" s="164" t="s">
        <v>36</v>
      </c>
      <c r="C10" s="164" t="s">
        <v>162</v>
      </c>
      <c r="F10" s="164" t="s">
        <v>175</v>
      </c>
      <c r="H10" s="164" t="s">
        <v>187</v>
      </c>
    </row>
    <row r="11" spans="1:12" x14ac:dyDescent="0.25">
      <c r="A11" s="164" t="s">
        <v>37</v>
      </c>
      <c r="F11" s="164" t="s">
        <v>176</v>
      </c>
      <c r="H11" s="164" t="s">
        <v>154</v>
      </c>
    </row>
    <row r="12" spans="1:12" x14ac:dyDescent="0.25">
      <c r="A12" s="164" t="s">
        <v>38</v>
      </c>
      <c r="F12" s="164" t="s">
        <v>177</v>
      </c>
      <c r="H12" s="164" t="s">
        <v>168</v>
      </c>
    </row>
    <row r="13" spans="1:12" x14ac:dyDescent="0.25">
      <c r="A13" s="164" t="s">
        <v>39</v>
      </c>
      <c r="F13" s="164" t="s">
        <v>178</v>
      </c>
      <c r="H13" s="164" t="s">
        <v>169</v>
      </c>
    </row>
    <row r="14" spans="1:12" x14ac:dyDescent="0.25">
      <c r="A14" s="164" t="s">
        <v>40</v>
      </c>
      <c r="F14" s="164" t="s">
        <v>179</v>
      </c>
      <c r="H14" s="164" t="s">
        <v>170</v>
      </c>
    </row>
    <row r="15" spans="1:12" x14ac:dyDescent="0.25">
      <c r="A15" s="164" t="s">
        <v>41</v>
      </c>
      <c r="F15" s="164" t="s">
        <v>180</v>
      </c>
      <c r="H15" s="164" t="s">
        <v>171</v>
      </c>
    </row>
    <row r="16" spans="1:12" x14ac:dyDescent="0.25">
      <c r="A16" s="164" t="s">
        <v>42</v>
      </c>
      <c r="F16" s="164" t="s">
        <v>181</v>
      </c>
      <c r="H16" s="164" t="s">
        <v>172</v>
      </c>
    </row>
    <row r="17" spans="1:8" x14ac:dyDescent="0.25">
      <c r="A17" s="164" t="s">
        <v>43</v>
      </c>
      <c r="F17" s="164" t="s">
        <v>182</v>
      </c>
      <c r="H17" s="164" t="s">
        <v>173</v>
      </c>
    </row>
    <row r="18" spans="1:8" x14ac:dyDescent="0.25">
      <c r="A18" s="164" t="s">
        <v>44</v>
      </c>
      <c r="F18" s="164" t="s">
        <v>213</v>
      </c>
      <c r="H18" s="164" t="s">
        <v>174</v>
      </c>
    </row>
    <row r="19" spans="1:8" x14ac:dyDescent="0.25">
      <c r="A19" s="164" t="s">
        <v>45</v>
      </c>
      <c r="D19" s="164" t="s">
        <v>224</v>
      </c>
      <c r="F19" s="164" t="s">
        <v>214</v>
      </c>
      <c r="H19" s="164" t="s">
        <v>175</v>
      </c>
    </row>
    <row r="20" spans="1:8" ht="30" x14ac:dyDescent="0.25">
      <c r="A20" s="164" t="s">
        <v>46</v>
      </c>
      <c r="D20" s="164" t="s">
        <v>6</v>
      </c>
      <c r="E20" s="166" t="s">
        <v>6</v>
      </c>
      <c r="F20" s="164" t="s">
        <v>215</v>
      </c>
      <c r="H20" s="164" t="s">
        <v>176</v>
      </c>
    </row>
    <row r="21" spans="1:8" x14ac:dyDescent="0.25">
      <c r="A21" s="164" t="s">
        <v>47</v>
      </c>
      <c r="D21" s="164" t="s">
        <v>7</v>
      </c>
      <c r="E21" s="164" t="s">
        <v>7</v>
      </c>
      <c r="H21" s="164" t="s">
        <v>177</v>
      </c>
    </row>
    <row r="22" spans="1:8" x14ac:dyDescent="0.25">
      <c r="A22" s="164" t="s">
        <v>48</v>
      </c>
      <c r="D22" s="164" t="s">
        <v>225</v>
      </c>
      <c r="E22" s="164" t="s">
        <v>221</v>
      </c>
      <c r="H22" s="164" t="s">
        <v>178</v>
      </c>
    </row>
    <row r="23" spans="1:8" x14ac:dyDescent="0.25">
      <c r="A23" s="164" t="s">
        <v>49</v>
      </c>
      <c r="D23" s="164" t="s">
        <v>226</v>
      </c>
      <c r="H23" s="164" t="s">
        <v>179</v>
      </c>
    </row>
    <row r="24" spans="1:8" x14ac:dyDescent="0.25">
      <c r="A24" s="164" t="s">
        <v>50</v>
      </c>
      <c r="D24" s="164" t="s">
        <v>227</v>
      </c>
      <c r="H24" s="164" t="s">
        <v>180</v>
      </c>
    </row>
    <row r="25" spans="1:8" x14ac:dyDescent="0.25">
      <c r="A25" s="164" t="s">
        <v>51</v>
      </c>
      <c r="D25" s="164" t="s">
        <v>165</v>
      </c>
      <c r="E25" s="165" t="s">
        <v>165</v>
      </c>
      <c r="H25" s="164" t="s">
        <v>181</v>
      </c>
    </row>
    <row r="26" spans="1:8" x14ac:dyDescent="0.25">
      <c r="A26" s="164" t="s">
        <v>52</v>
      </c>
      <c r="H26" s="164" t="s">
        <v>182</v>
      </c>
    </row>
    <row r="27" spans="1:8" x14ac:dyDescent="0.25">
      <c r="A27" s="164" t="s">
        <v>53</v>
      </c>
      <c r="D27" s="164" t="s">
        <v>223</v>
      </c>
      <c r="E27" s="164" t="s">
        <v>223</v>
      </c>
      <c r="H27" s="164" t="s">
        <v>213</v>
      </c>
    </row>
    <row r="28" spans="1:8" x14ac:dyDescent="0.25">
      <c r="A28" s="164" t="s">
        <v>54</v>
      </c>
      <c r="D28" s="164" t="s">
        <v>164</v>
      </c>
      <c r="E28" s="164" t="s">
        <v>164</v>
      </c>
      <c r="H28" s="164" t="s">
        <v>214</v>
      </c>
    </row>
    <row r="29" spans="1:8" x14ac:dyDescent="0.25">
      <c r="A29" s="164" t="s">
        <v>55</v>
      </c>
      <c r="D29" s="164" t="s">
        <v>163</v>
      </c>
      <c r="E29" s="164" t="s">
        <v>163</v>
      </c>
      <c r="H29" s="164" t="s">
        <v>215</v>
      </c>
    </row>
    <row r="30" spans="1:8" x14ac:dyDescent="0.25">
      <c r="A30" s="164" t="s">
        <v>56</v>
      </c>
    </row>
    <row r="31" spans="1:8" x14ac:dyDescent="0.25">
      <c r="A31" s="164" t="s">
        <v>57</v>
      </c>
    </row>
    <row r="32" spans="1:8" x14ac:dyDescent="0.25">
      <c r="A32" s="164" t="s">
        <v>58</v>
      </c>
    </row>
    <row r="33" spans="1:1" x14ac:dyDescent="0.25">
      <c r="A33" s="164" t="s">
        <v>59</v>
      </c>
    </row>
    <row r="34" spans="1:1" x14ac:dyDescent="0.25">
      <c r="A34" s="164" t="s">
        <v>60</v>
      </c>
    </row>
    <row r="35" spans="1:1" x14ac:dyDescent="0.25">
      <c r="A35" s="164" t="s">
        <v>61</v>
      </c>
    </row>
    <row r="36" spans="1:1" x14ac:dyDescent="0.25">
      <c r="A36" s="164" t="s">
        <v>62</v>
      </c>
    </row>
    <row r="37" spans="1:1" x14ac:dyDescent="0.25">
      <c r="A37" s="164" t="s">
        <v>63</v>
      </c>
    </row>
    <row r="38" spans="1:1" x14ac:dyDescent="0.25">
      <c r="A38" s="164" t="s">
        <v>64</v>
      </c>
    </row>
    <row r="39" spans="1:1" x14ac:dyDescent="0.25">
      <c r="A39" s="164" t="s">
        <v>65</v>
      </c>
    </row>
    <row r="40" spans="1:1" x14ac:dyDescent="0.25">
      <c r="A40" s="164" t="s">
        <v>66</v>
      </c>
    </row>
    <row r="41" spans="1:1" x14ac:dyDescent="0.25">
      <c r="A41" s="164" t="s">
        <v>67</v>
      </c>
    </row>
    <row r="42" spans="1:1" x14ac:dyDescent="0.25">
      <c r="A42" s="164" t="s">
        <v>68</v>
      </c>
    </row>
    <row r="43" spans="1:1" x14ac:dyDescent="0.25">
      <c r="A43" s="164" t="s">
        <v>69</v>
      </c>
    </row>
    <row r="44" spans="1:1" x14ac:dyDescent="0.25">
      <c r="A44" s="164" t="s">
        <v>70</v>
      </c>
    </row>
    <row r="45" spans="1:1" x14ac:dyDescent="0.25">
      <c r="A45" s="164" t="s">
        <v>71</v>
      </c>
    </row>
    <row r="46" spans="1:1" x14ac:dyDescent="0.25">
      <c r="A46" s="164" t="s">
        <v>72</v>
      </c>
    </row>
    <row r="47" spans="1:1" x14ac:dyDescent="0.25">
      <c r="A47" s="164" t="s">
        <v>205</v>
      </c>
    </row>
    <row r="48" spans="1:1" x14ac:dyDescent="0.25">
      <c r="A48" s="164" t="s">
        <v>206</v>
      </c>
    </row>
    <row r="49" spans="1:1" x14ac:dyDescent="0.25">
      <c r="A49" s="164" t="s">
        <v>73</v>
      </c>
    </row>
    <row r="50" spans="1:1" x14ac:dyDescent="0.25">
      <c r="A50" s="164" t="s">
        <v>74</v>
      </c>
    </row>
    <row r="51" spans="1:1" x14ac:dyDescent="0.25">
      <c r="A51" s="164" t="s">
        <v>75</v>
      </c>
    </row>
    <row r="52" spans="1:1" x14ac:dyDescent="0.25">
      <c r="A52" s="164" t="s">
        <v>76</v>
      </c>
    </row>
    <row r="53" spans="1:1" x14ac:dyDescent="0.25">
      <c r="A53" s="164" t="s">
        <v>77</v>
      </c>
    </row>
    <row r="54" spans="1:1" x14ac:dyDescent="0.25">
      <c r="A54" s="164" t="s">
        <v>78</v>
      </c>
    </row>
    <row r="55" spans="1:1" x14ac:dyDescent="0.25">
      <c r="A55" s="164" t="s">
        <v>79</v>
      </c>
    </row>
    <row r="56" spans="1:1" x14ac:dyDescent="0.25">
      <c r="A56" s="164" t="s">
        <v>80</v>
      </c>
    </row>
    <row r="57" spans="1:1" x14ac:dyDescent="0.25">
      <c r="A57" s="164" t="s">
        <v>81</v>
      </c>
    </row>
    <row r="58" spans="1:1" x14ac:dyDescent="0.25">
      <c r="A58" s="164" t="s">
        <v>82</v>
      </c>
    </row>
    <row r="59" spans="1:1" x14ac:dyDescent="0.25">
      <c r="A59" s="164" t="s">
        <v>83</v>
      </c>
    </row>
    <row r="60" spans="1:1" x14ac:dyDescent="0.25">
      <c r="A60" s="164" t="s">
        <v>84</v>
      </c>
    </row>
    <row r="61" spans="1:1" x14ac:dyDescent="0.25">
      <c r="A61" s="164" t="s">
        <v>85</v>
      </c>
    </row>
    <row r="62" spans="1:1" x14ac:dyDescent="0.25">
      <c r="A62" s="164" t="s">
        <v>86</v>
      </c>
    </row>
    <row r="63" spans="1:1" x14ac:dyDescent="0.25">
      <c r="A63" s="164" t="s">
        <v>87</v>
      </c>
    </row>
    <row r="64" spans="1:1" x14ac:dyDescent="0.25">
      <c r="A64" s="164" t="s">
        <v>88</v>
      </c>
    </row>
    <row r="65" spans="1:1" x14ac:dyDescent="0.25">
      <c r="A65" s="164" t="s">
        <v>89</v>
      </c>
    </row>
    <row r="66" spans="1:1" x14ac:dyDescent="0.25">
      <c r="A66" s="164" t="s">
        <v>200</v>
      </c>
    </row>
    <row r="67" spans="1:1" x14ac:dyDescent="0.25">
      <c r="A67" s="164" t="s">
        <v>90</v>
      </c>
    </row>
    <row r="68" spans="1:1" x14ac:dyDescent="0.25">
      <c r="A68" s="164" t="s">
        <v>201</v>
      </c>
    </row>
    <row r="69" spans="1:1" x14ac:dyDescent="0.25">
      <c r="A69" s="164" t="s">
        <v>202</v>
      </c>
    </row>
    <row r="70" spans="1:1" x14ac:dyDescent="0.25">
      <c r="A70" s="164" t="s">
        <v>203</v>
      </c>
    </row>
    <row r="71" spans="1:1" x14ac:dyDescent="0.25">
      <c r="A71" s="164" t="s">
        <v>204</v>
      </c>
    </row>
    <row r="72" spans="1:1" x14ac:dyDescent="0.25">
      <c r="A72" s="164" t="s">
        <v>91</v>
      </c>
    </row>
    <row r="73" spans="1:1" x14ac:dyDescent="0.25">
      <c r="A73" s="164" t="s">
        <v>92</v>
      </c>
    </row>
    <row r="74" spans="1:1" x14ac:dyDescent="0.25">
      <c r="A74" s="164" t="s">
        <v>93</v>
      </c>
    </row>
    <row r="75" spans="1:1" x14ac:dyDescent="0.25">
      <c r="A75" s="164" t="s">
        <v>94</v>
      </c>
    </row>
    <row r="76" spans="1:1" x14ac:dyDescent="0.25">
      <c r="A76" s="164" t="s">
        <v>95</v>
      </c>
    </row>
    <row r="77" spans="1:1" x14ac:dyDescent="0.25">
      <c r="A77" s="164" t="s">
        <v>96</v>
      </c>
    </row>
    <row r="78" spans="1:1" x14ac:dyDescent="0.25">
      <c r="A78" s="164" t="s">
        <v>97</v>
      </c>
    </row>
    <row r="79" spans="1:1" x14ac:dyDescent="0.25">
      <c r="A79" s="164" t="s">
        <v>98</v>
      </c>
    </row>
    <row r="80" spans="1:1" x14ac:dyDescent="0.25">
      <c r="A80" s="164" t="s">
        <v>99</v>
      </c>
    </row>
    <row r="81" spans="1:1" x14ac:dyDescent="0.25">
      <c r="A81" s="164" t="s">
        <v>100</v>
      </c>
    </row>
    <row r="82" spans="1:1" x14ac:dyDescent="0.25">
      <c r="A82" s="164" t="s">
        <v>101</v>
      </c>
    </row>
    <row r="83" spans="1:1" x14ac:dyDescent="0.25">
      <c r="A83" s="164" t="s">
        <v>102</v>
      </c>
    </row>
    <row r="84" spans="1:1" x14ac:dyDescent="0.25">
      <c r="A84" s="164" t="s">
        <v>103</v>
      </c>
    </row>
    <row r="85" spans="1:1" x14ac:dyDescent="0.25">
      <c r="A85" s="164" t="s">
        <v>104</v>
      </c>
    </row>
    <row r="86" spans="1:1" x14ac:dyDescent="0.25">
      <c r="A86" s="164" t="s">
        <v>105</v>
      </c>
    </row>
    <row r="87" spans="1:1" x14ac:dyDescent="0.25">
      <c r="A87" s="164" t="s">
        <v>106</v>
      </c>
    </row>
    <row r="88" spans="1:1" x14ac:dyDescent="0.25">
      <c r="A88" s="164" t="s">
        <v>107</v>
      </c>
    </row>
    <row r="89" spans="1:1" x14ac:dyDescent="0.25">
      <c r="A89" s="164" t="s">
        <v>108</v>
      </c>
    </row>
    <row r="90" spans="1:1" x14ac:dyDescent="0.25">
      <c r="A90" s="164" t="s">
        <v>109</v>
      </c>
    </row>
    <row r="91" spans="1:1" x14ac:dyDescent="0.25">
      <c r="A91" s="164" t="s">
        <v>110</v>
      </c>
    </row>
    <row r="92" spans="1:1" x14ac:dyDescent="0.25">
      <c r="A92" s="164" t="s">
        <v>111</v>
      </c>
    </row>
    <row r="93" spans="1:1" x14ac:dyDescent="0.25">
      <c r="A93" s="164" t="s">
        <v>112</v>
      </c>
    </row>
    <row r="94" spans="1:1" x14ac:dyDescent="0.25">
      <c r="A94" s="164" t="s">
        <v>113</v>
      </c>
    </row>
    <row r="95" spans="1:1" x14ac:dyDescent="0.25">
      <c r="A95" s="164" t="s">
        <v>114</v>
      </c>
    </row>
    <row r="96" spans="1:1" x14ac:dyDescent="0.25">
      <c r="A96" s="164" t="s">
        <v>115</v>
      </c>
    </row>
    <row r="97" spans="1:1" x14ac:dyDescent="0.25">
      <c r="A97" s="164" t="s">
        <v>116</v>
      </c>
    </row>
    <row r="98" spans="1:1" x14ac:dyDescent="0.25">
      <c r="A98" s="164" t="s">
        <v>117</v>
      </c>
    </row>
    <row r="99" spans="1:1" x14ac:dyDescent="0.25">
      <c r="A99" s="164" t="s">
        <v>118</v>
      </c>
    </row>
    <row r="100" spans="1:1" x14ac:dyDescent="0.25">
      <c r="A100" s="164" t="s">
        <v>119</v>
      </c>
    </row>
    <row r="101" spans="1:1" x14ac:dyDescent="0.25">
      <c r="A101" s="164" t="s">
        <v>120</v>
      </c>
    </row>
    <row r="102" spans="1:1" x14ac:dyDescent="0.25">
      <c r="A102" s="164" t="s">
        <v>121</v>
      </c>
    </row>
    <row r="103" spans="1:1" x14ac:dyDescent="0.25">
      <c r="A103" s="164" t="s">
        <v>122</v>
      </c>
    </row>
    <row r="104" spans="1:1" x14ac:dyDescent="0.25">
      <c r="A104" s="164" t="s">
        <v>123</v>
      </c>
    </row>
    <row r="105" spans="1:1" x14ac:dyDescent="0.25">
      <c r="A105" s="164" t="s">
        <v>124</v>
      </c>
    </row>
    <row r="106" spans="1:1" x14ac:dyDescent="0.25">
      <c r="A106" s="164" t="s">
        <v>125</v>
      </c>
    </row>
    <row r="107" spans="1:1" x14ac:dyDescent="0.25">
      <c r="A107" s="164" t="s">
        <v>126</v>
      </c>
    </row>
    <row r="108" spans="1:1" x14ac:dyDescent="0.25">
      <c r="A108" s="164" t="s">
        <v>127</v>
      </c>
    </row>
    <row r="109" spans="1:1" x14ac:dyDescent="0.25">
      <c r="A109" s="164" t="s">
        <v>128</v>
      </c>
    </row>
    <row r="110" spans="1:1" x14ac:dyDescent="0.25">
      <c r="A110" s="164" t="s">
        <v>129</v>
      </c>
    </row>
    <row r="111" spans="1:1" x14ac:dyDescent="0.25">
      <c r="A111" s="164" t="s">
        <v>130</v>
      </c>
    </row>
    <row r="112" spans="1:1" x14ac:dyDescent="0.25">
      <c r="A112" s="164" t="s">
        <v>131</v>
      </c>
    </row>
    <row r="113" spans="1:1" x14ac:dyDescent="0.25">
      <c r="A113" s="164" t="s">
        <v>132</v>
      </c>
    </row>
    <row r="114" spans="1:1" x14ac:dyDescent="0.25">
      <c r="A114" s="164" t="s">
        <v>133</v>
      </c>
    </row>
    <row r="115" spans="1:1" x14ac:dyDescent="0.25">
      <c r="A115" s="164" t="s">
        <v>134</v>
      </c>
    </row>
    <row r="116" spans="1:1" x14ac:dyDescent="0.25">
      <c r="A116" s="164" t="s">
        <v>135</v>
      </c>
    </row>
    <row r="117" spans="1:1" x14ac:dyDescent="0.25">
      <c r="A117" s="164" t="s">
        <v>136</v>
      </c>
    </row>
    <row r="118" spans="1:1" x14ac:dyDescent="0.25">
      <c r="A118" s="164" t="s">
        <v>137</v>
      </c>
    </row>
    <row r="119" spans="1:1" x14ac:dyDescent="0.25">
      <c r="A119" s="164" t="s">
        <v>207</v>
      </c>
    </row>
    <row r="120" spans="1:1" x14ac:dyDescent="0.25">
      <c r="A120" s="164" t="s">
        <v>208</v>
      </c>
    </row>
    <row r="121" spans="1:1" x14ac:dyDescent="0.25">
      <c r="A121" s="164" t="s">
        <v>209</v>
      </c>
    </row>
    <row r="122" spans="1:1" x14ac:dyDescent="0.25">
      <c r="A122" s="164" t="s">
        <v>210</v>
      </c>
    </row>
    <row r="123" spans="1:1" x14ac:dyDescent="0.25">
      <c r="A123" s="164" t="s">
        <v>138</v>
      </c>
    </row>
    <row r="124" spans="1:1" x14ac:dyDescent="0.25">
      <c r="A124" s="164" t="s">
        <v>139</v>
      </c>
    </row>
    <row r="125" spans="1:1" x14ac:dyDescent="0.25">
      <c r="A125" s="164" t="s">
        <v>140</v>
      </c>
    </row>
    <row r="126" spans="1:1" x14ac:dyDescent="0.25">
      <c r="A126" s="164" t="s">
        <v>141</v>
      </c>
    </row>
    <row r="127" spans="1:1" x14ac:dyDescent="0.25">
      <c r="A127" s="164" t="s">
        <v>142</v>
      </c>
    </row>
    <row r="128" spans="1:1" x14ac:dyDescent="0.25">
      <c r="A128" s="164" t="s">
        <v>143</v>
      </c>
    </row>
    <row r="129" spans="1:1" x14ac:dyDescent="0.25">
      <c r="A129" s="164" t="s">
        <v>144</v>
      </c>
    </row>
    <row r="130" spans="1:1" x14ac:dyDescent="0.25">
      <c r="A130" s="164" t="s">
        <v>145</v>
      </c>
    </row>
    <row r="131" spans="1:1" x14ac:dyDescent="0.25">
      <c r="A131" s="164" t="s">
        <v>146</v>
      </c>
    </row>
    <row r="132" spans="1:1" x14ac:dyDescent="0.25">
      <c r="A132" s="164" t="s">
        <v>147</v>
      </c>
    </row>
    <row r="133" spans="1:1" x14ac:dyDescent="0.25">
      <c r="A133" s="164" t="s">
        <v>148</v>
      </c>
    </row>
    <row r="134" spans="1:1" x14ac:dyDescent="0.25">
      <c r="A134" s="164" t="s">
        <v>149</v>
      </c>
    </row>
    <row r="135" spans="1:1" x14ac:dyDescent="0.25">
      <c r="A135" s="164" t="s">
        <v>150</v>
      </c>
    </row>
    <row r="136" spans="1:1" x14ac:dyDescent="0.25">
      <c r="A136" s="164" t="s">
        <v>151</v>
      </c>
    </row>
    <row r="137" spans="1:1" x14ac:dyDescent="0.25">
      <c r="A137" s="164" t="s">
        <v>152</v>
      </c>
    </row>
    <row r="138" spans="1:1" x14ac:dyDescent="0.25">
      <c r="A138" s="164" t="s">
        <v>211</v>
      </c>
    </row>
    <row r="139" spans="1:1" x14ac:dyDescent="0.25">
      <c r="A139" s="164" t="s">
        <v>212</v>
      </c>
    </row>
    <row r="145" spans="1:2" x14ac:dyDescent="0.25">
      <c r="A145" s="164" t="s">
        <v>224</v>
      </c>
    </row>
    <row r="146" spans="1:2" x14ac:dyDescent="0.25">
      <c r="A146" s="164" t="s">
        <v>6</v>
      </c>
      <c r="B146" s="166" t="s">
        <v>6</v>
      </c>
    </row>
    <row r="147" spans="1:2" x14ac:dyDescent="0.25">
      <c r="A147" s="164" t="s">
        <v>225</v>
      </c>
      <c r="B147" s="164" t="s">
        <v>221</v>
      </c>
    </row>
    <row r="148" spans="1:2" x14ac:dyDescent="0.25">
      <c r="A148" s="164" t="s">
        <v>165</v>
      </c>
      <c r="B148" s="165" t="s">
        <v>165</v>
      </c>
    </row>
    <row r="149" spans="1:2" x14ac:dyDescent="0.25">
      <c r="A149" s="164" t="s">
        <v>230</v>
      </c>
      <c r="B149" s="164" t="s">
        <v>223</v>
      </c>
    </row>
    <row r="150" spans="1:2" x14ac:dyDescent="0.25">
      <c r="A150" s="164" t="s">
        <v>164</v>
      </c>
      <c r="B150" s="164" t="s">
        <v>164</v>
      </c>
    </row>
    <row r="151" spans="1:2" x14ac:dyDescent="0.25">
      <c r="A151" s="164" t="s">
        <v>163</v>
      </c>
      <c r="B151" s="164" t="s">
        <v>163</v>
      </c>
    </row>
  </sheetData>
  <sheetProtection algorithmName="SHA-512" hashValue="0EwgtexVkFuRg9f00wi8ua3YgH89Uf8RVEnl4iUm6+fDpnc+jdUPYE0xbtyGmFxLYu0olExSHruaVQa5hXII6g==" saltValue="xNB1he9lLK/UJLK/4bpvSA==" spinCount="100000" sheet="1" objects="1" scenarios="1"/>
  <phoneticPr fontId="1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240DA9392E74BA9877617C1945659" ma:contentTypeVersion="17" ma:contentTypeDescription="Create a new document." ma:contentTypeScope="" ma:versionID="1d62fd67636c50fa81fdb2e23cf8fb96">
  <xsd:schema xmlns:xsd="http://www.w3.org/2001/XMLSchema" xmlns:xs="http://www.w3.org/2001/XMLSchema" xmlns:p="http://schemas.microsoft.com/office/2006/metadata/properties" xmlns:ns2="a120f855-eb8d-42c3-b422-49196f44f23f" xmlns:ns3="8a136df6-1611-4b7b-87b5-58e2ae6e42be" targetNamespace="http://schemas.microsoft.com/office/2006/metadata/properties" ma:root="true" ma:fieldsID="c9ba23e8e226ab75a20357d3ddc75d07" ns2:_="" ns3:_="">
    <xsd:import namespace="a120f855-eb8d-42c3-b422-49196f44f23f"/>
    <xsd:import namespace="8a136df6-1611-4b7b-87b5-58e2ae6e42be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0f855-eb8d-42c3-b422-49196f44f23f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36df6-1611-4b7b-87b5-58e2ae6e4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a120f855-eb8d-42c3-b422-49196f44f23f" xsi:nil="true"/>
    <MigrationWizIdDocumentLibraryPermissions xmlns="a120f855-eb8d-42c3-b422-49196f44f23f" xsi:nil="true"/>
    <MigrationWizId xmlns="a120f855-eb8d-42c3-b422-49196f44f23f" xsi:nil="true"/>
    <MigrationWizIdSecurityGroups xmlns="a120f855-eb8d-42c3-b422-49196f44f23f" xsi:nil="true"/>
    <MigrationWizIdPermissions xmlns="a120f855-eb8d-42c3-b422-49196f44f23f" xsi:nil="true"/>
  </documentManagement>
</p:properties>
</file>

<file path=customXml/itemProps1.xml><?xml version="1.0" encoding="utf-8"?>
<ds:datastoreItem xmlns:ds="http://schemas.openxmlformats.org/officeDocument/2006/customXml" ds:itemID="{2D712E64-BA73-45FB-9800-D0E39E9EB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0f855-eb8d-42c3-b422-49196f44f23f"/>
    <ds:schemaRef ds:uri="8a136df6-1611-4b7b-87b5-58e2ae6e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0C2F43-F7C0-4AD7-BA38-AD76C5E68A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5B0F6-A9D1-4495-B39D-18F110153914}">
  <ds:schemaRefs>
    <ds:schemaRef ds:uri="http://schemas.microsoft.com/office/2006/documentManagement/types"/>
    <ds:schemaRef ds:uri="a120f855-eb8d-42c3-b422-49196f44f23f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a136df6-1611-4b7b-87b5-58e2ae6e42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Front page</vt:lpstr>
      <vt:lpstr>Target Schedule</vt:lpstr>
      <vt:lpstr>Actuals Achieved</vt:lpstr>
      <vt:lpstr>Quarterly Performance</vt:lpstr>
      <vt:lpstr>Cumulative Performance</vt:lpstr>
      <vt:lpstr>Actual_Lock</vt:lpstr>
      <vt:lpstr>ClaimPeriod</vt:lpstr>
      <vt:lpstr>DataAsAt</vt:lpstr>
      <vt:lpstr>Front_Lock</vt:lpstr>
      <vt:lpstr>POSelected</vt:lpstr>
      <vt:lpstr>Proj_Start</vt:lpstr>
      <vt:lpstr>ProjOutline</vt:lpstr>
      <vt:lpstr>RngOutcomes</vt:lpstr>
      <vt:lpstr>Schedule_Lock</vt:lpstr>
    </vt:vector>
  </TitlesOfParts>
  <Company>Big Lottery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rgidding</dc:creator>
  <cp:lastModifiedBy>John</cp:lastModifiedBy>
  <cp:lastPrinted>2020-01-08T10:20:23Z</cp:lastPrinted>
  <dcterms:created xsi:type="dcterms:W3CDTF">2016-02-17T09:52:22Z</dcterms:created>
  <dcterms:modified xsi:type="dcterms:W3CDTF">2022-09-27T15:09:18Z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0x01010071F240DA9392E74BA9877617C1945659</vt:lpwstr>
  </property>
</Properties>
</file>